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lapalekp" reservationPassword="0"/>
  <workbookPr/>
  <bookViews>
    <workbookView xWindow="240" yWindow="120" windowWidth="14940" windowHeight="9225" activeTab="0"/>
  </bookViews>
  <sheets>
    <sheet name="Rekapitulace" sheetId="1" r:id="rId1"/>
    <sheet name="SO 00" sheetId="2" r:id="rId2"/>
    <sheet name="SO 01" sheetId="3" r:id="rId3"/>
    <sheet name="SO 02" sheetId="4" r:id="rId4"/>
    <sheet name="SO 03" sheetId="5" r:id="rId5"/>
  </sheets>
  <definedNames/>
  <calcPr/>
  <webPublishing/>
</workbook>
</file>

<file path=xl/sharedStrings.xml><?xml version="1.0" encoding="utf-8"?>
<sst xmlns="http://schemas.openxmlformats.org/spreadsheetml/2006/main" count="2861" uniqueCount="567">
  <si>
    <t xml:space="preserve">             Aspe</t>
  </si>
  <si>
    <t>Soupis objektů s DPH</t>
  </si>
  <si>
    <t>03/2019</t>
  </si>
  <si>
    <t>Rekosntrukce a sanace balkonů SKM</t>
  </si>
  <si>
    <t>ZŘ</t>
  </si>
  <si>
    <t>Základní řešení</t>
  </si>
  <si>
    <t>Odbytová cena:</t>
  </si>
  <si>
    <t>OC+DPH:</t>
  </si>
  <si>
    <t>Objekt</t>
  </si>
  <si>
    <t>Popis</t>
  </si>
  <si>
    <t>OC</t>
  </si>
  <si>
    <t>DPH</t>
  </si>
  <si>
    <t>OC+DPH</t>
  </si>
  <si>
    <t xml:space="preserve">           Aspe</t>
  </si>
  <si>
    <t>SO 00</t>
  </si>
  <si>
    <t>VRN</t>
  </si>
  <si>
    <t>UJEP05</t>
  </si>
  <si>
    <t>S</t>
  </si>
  <si>
    <t>O</t>
  </si>
  <si>
    <t>Příloha k formuláři pro ocenění nabídky</t>
  </si>
  <si>
    <t>Stavba:</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</si>
  <si>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</si>
  <si>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</si>
  <si>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</si>
  <si>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</si>
  <si>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</si>
  <si>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</si>
  <si>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</si>
  <si>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</si>
  <si>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</si>
  <si>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</si>
  <si>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</si>
  <si>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</si>
  <si>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</si>
  <si>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</si>
  <si>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</si>
  <si>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</si>
  <si>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SD</t>
  </si>
  <si>
    <t>VRN1</t>
  </si>
  <si>
    <t>Průzkumné, geodetické a projektové práce</t>
  </si>
  <si>
    <t>P</t>
  </si>
  <si>
    <t>1</t>
  </si>
  <si>
    <t>013254000</t>
  </si>
  <si>
    <t/>
  </si>
  <si>
    <t>Průzkumné, geodetické a projektové práce projektové práce dokumentace stavby (výkresová a textová) skutečného provedení stavby</t>
  </si>
  <si>
    <t>SADA</t>
  </si>
  <si>
    <t>CS ÚRS 2016 02</t>
  </si>
  <si>
    <t>2</t>
  </si>
  <si>
    <t>PP</t>
  </si>
  <si>
    <t>VV</t>
  </si>
  <si>
    <t>VRN3</t>
  </si>
  <si>
    <t>Zařízení staveniště</t>
  </si>
  <si>
    <t>031203000</t>
  </si>
  <si>
    <t>Zařízení staveniště související (přípravné) práce terénní úpravy pro zařízení staveniště</t>
  </si>
  <si>
    <t>M2</t>
  </si>
  <si>
    <t>3</t>
  </si>
  <si>
    <t>032403000</t>
  </si>
  <si>
    <t>Zařízení staveniště vybavení staveniště provizorní komunikace</t>
  </si>
  <si>
    <t>4</t>
  </si>
  <si>
    <t>032603000</t>
  </si>
  <si>
    <t>Zařízení staveniště vybavení staveniště ostatní náklady</t>
  </si>
  <si>
    <t>5</t>
  </si>
  <si>
    <t>034203000</t>
  </si>
  <si>
    <t>Zařízení staveniště zabezpečení staveniště oplocení staveniště</t>
  </si>
  <si>
    <t>M</t>
  </si>
  <si>
    <t>6</t>
  </si>
  <si>
    <t>034503000</t>
  </si>
  <si>
    <t>Zařízení staveniště zabezpečení staveniště informační tabule</t>
  </si>
  <si>
    <t>KUS</t>
  </si>
  <si>
    <t>CS ÚRS 2017 02</t>
  </si>
  <si>
    <t>7</t>
  </si>
  <si>
    <t>039103000</t>
  </si>
  <si>
    <t>Zařízení staveniště zrušení zařízení staveniště rozebrání, bourání a odvoz</t>
  </si>
  <si>
    <t>8</t>
  </si>
  <si>
    <t>039203000</t>
  </si>
  <si>
    <t>Zařízení staveniště zrušení zařízení staveniště úprava terénu</t>
  </si>
  <si>
    <t>M2…</t>
  </si>
  <si>
    <t>VRN4</t>
  </si>
  <si>
    <t>Inženýrská činnost</t>
  </si>
  <si>
    <t>9</t>
  </si>
  <si>
    <t>042103000</t>
  </si>
  <si>
    <t>Inženýrská činnost posudky průkaz energetické náročnosti budovy</t>
  </si>
  <si>
    <t>10</t>
  </si>
  <si>
    <t>045203000</t>
  </si>
  <si>
    <t>Inženýrská činnost kompletační a koordinační činnost kompletační činnost</t>
  </si>
  <si>
    <t>VRN9</t>
  </si>
  <si>
    <t>Ostatní náklady</t>
  </si>
  <si>
    <t>11</t>
  </si>
  <si>
    <t>091704000</t>
  </si>
  <si>
    <t>Ostatní náklady související s objektem náklady na údržbu</t>
  </si>
  <si>
    <t>SO 01</t>
  </si>
  <si>
    <t>Výměna oken Objekt - K1</t>
  </si>
  <si>
    <t>O1</t>
  </si>
  <si>
    <t>SO 01.1</t>
  </si>
  <si>
    <t>Přípravné práce a bourání</t>
  </si>
  <si>
    <t>Vodorovné konstrukce</t>
  </si>
  <si>
    <t>28</t>
  </si>
  <si>
    <t>411354171</t>
  </si>
  <si>
    <t>Podpěrná konstrukce stropů výšky do 4 m se zesílením dna bednění na výměru m2 půdorysu pro zatížení betonovou směsí a výztuží do 5 kPa zřízení</t>
  </si>
  <si>
    <t>14*(2.25*(0.9+0.6)/2)=23,625 [A]</t>
  </si>
  <si>
    <t>29</t>
  </si>
  <si>
    <t>411354172</t>
  </si>
  <si>
    <t>Podpěrná konstrukce stropů výšky do 4 m se zesílením dna bednění na výměru m2 půdorysu pro zatížení betonovou směsí a výztuží do 5 kPa odstranění</t>
  </si>
  <si>
    <t>762</t>
  </si>
  <si>
    <t>Konstrukce tesařské</t>
  </si>
  <si>
    <t>22</t>
  </si>
  <si>
    <t>762321911</t>
  </si>
  <si>
    <t>Vazníky, zavětrování a ztužení konstrukcí (materiál v ceně) zavětrování a ztužení konstrukcí prkny tl. do 32 mm</t>
  </si>
  <si>
    <t>13*(4*3.5)=182,000 [A]</t>
  </si>
  <si>
    <t>1. Stanovení množství měrných jednotek je u cen podepření konstrukcí viz čl. 3523 a u cen zavětrování konstrukcí viz čl. 3524 Všeobecných podmínek části C 01.</t>
  </si>
  <si>
    <t>764</t>
  </si>
  <si>
    <t>Konstrukce klempířské</t>
  </si>
  <si>
    <t>23</t>
  </si>
  <si>
    <t>764002812</t>
  </si>
  <si>
    <t>Demontáž klempířských konstrukcí okapového plechu do suti, v krytině skládané</t>
  </si>
  <si>
    <t>14*(2.5+0.9)=47,600 [A]</t>
  </si>
  <si>
    <t>767</t>
  </si>
  <si>
    <t>Konstrukce zámečnické</t>
  </si>
  <si>
    <t>24</t>
  </si>
  <si>
    <t>767161814</t>
  </si>
  <si>
    <t>Demontáž zábradlí rovného nerozebíratelný spoj hmotnosti 1 m zábradlí přes 20 kg</t>
  </si>
  <si>
    <t>14*(2.25+0.3)=35,700 [A]</t>
  </si>
  <si>
    <t>25</t>
  </si>
  <si>
    <t>767996701</t>
  </si>
  <si>
    <t>Demontáž ostatních zámečnických konstrukcí o hmotnosti jednotlivých dílů řezáním do 50 kg</t>
  </si>
  <si>
    <t>KG</t>
  </si>
  <si>
    <t>Okenní mříže 
1.PP21*5=105,000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</si>
  <si>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</si>
  <si>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26</t>
  </si>
  <si>
    <t>767996801</t>
  </si>
  <si>
    <t>Demontáž ostatních zámečnických konstrukcí o hmotnosti jednotlivých dílů rozebráním do 50 kg</t>
  </si>
  <si>
    <t>větrací mřížky - 10kg/m24*(0.5*0.9)*10=18,000 [A]</t>
  </si>
  <si>
    <t>Ostatní konstrukce a práce-bourání</t>
  </si>
  <si>
    <t>941211113</t>
  </si>
  <si>
    <t>Montáž lešení řadového rámového lehkého pracovního s podlahami s provozním zatížením tř. 3 do 200 kg/m2 šířky tř. SW06 přes 0,6 do 0,9 m, výšky přes 25 do 40 m</t>
  </si>
  <si>
    <t>40*(6+3)=360,000 [A]</t>
  </si>
  <si>
    <t>1. V ceně jsou započteny i náklady na kotvení lešení. 2. Montáž lešení řadového rámového lehkého výšky přes 40 m se oceňuje individuálně. 3. Šířkou se rozumí půdorysná vzdálenost, měřená od vnitřního líce sloupků zábradlí k protilehlému volnému okraji podlahy nebo mezi vnitřními líci.</t>
  </si>
  <si>
    <t>941211213</t>
  </si>
  <si>
    <t>Montáž lešení řadového rámového lehkého pracovního s podlahami s provozním zatížením tř. 3 do 200 kg/m2 Příplatek za první a každý další den použití lešení k ce</t>
  </si>
  <si>
    <t>Montáž lešení řadového rámového lehkého pracovního s podlahami s provozním zatížením tř. 3 do 200 kg/m2 Příplatek za první a každý další den použití lešení k ceně -1113</t>
  </si>
  <si>
    <t>941211813</t>
  </si>
  <si>
    <t>Demontáž lešení řadového rámového lehkého pracovního s provozním zatížením tř. 3 do 200 kg/m2 šířky tř. SW06 přes 0,6 do 0,9 m, výšky přes 25 do 40 m</t>
  </si>
  <si>
    <t>1. Demontáž lešení řadového rámového lehkého výšky přes 40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</si>
  <si>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</si>
  <si>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</si>
  <si>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</si>
  <si>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</si>
  <si>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</si>
  <si>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</si>
  <si>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</si>
  <si>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963051113</t>
  </si>
  <si>
    <t>Bourání železobetonových stropů deskových, tl. přes 80 mm</t>
  </si>
  <si>
    <t>M3</t>
  </si>
  <si>
    <t>14*(0.2*(2.25*(0.9+0.6)/2))=4,725 [A]</t>
  </si>
  <si>
    <t>1. Cenu -1313 lze použít i pro bourání bedničkových stropů. Množství jednotek se určuje v m3 včetně dutin.</t>
  </si>
  <si>
    <t>968062376</t>
  </si>
  <si>
    <t>Vybourání dřevěných rámů oken s křídly, dveřních zárubní, vrat, stěn, ostění nebo obkladů rámů oken s křídly zdvojených, plochy do 4 m2</t>
  </si>
  <si>
    <t>D1 - demontáž okenních výplní 
P111*(1.5*2.4)=39,600 [A] 
Celkem: A=39,600 [B]</t>
  </si>
  <si>
    <t>1. V cenách -2244 až -2747 jsou započteny i náklady na vyvěšení křídel.</t>
  </si>
  <si>
    <t>968062456</t>
  </si>
  <si>
    <t>Vybourání dřevěných/plastovách rámů oken s křídly, dveřních zárubní, vrat, stěn, ostění nebo obkladů dveřních zárubní, plochy přes 2 m2</t>
  </si>
  <si>
    <t>D2 - Demontáž dveřních výplní 
D11*(1.6*2.45)=3,920 [A] 
D22*(1.55*2.1)=6,510 [B] 
D32*11*(1.5*2)=66,000 [C] 
13*(1.3*2.1)=35,490 [D] 
Celkem: A+B+C+D=111,920 [E]</t>
  </si>
  <si>
    <t>30</t>
  </si>
  <si>
    <t>968072244</t>
  </si>
  <si>
    <t>Vybourání kovových rámů oken s křídly, dveřních zárubní, vrat, stěn, ostění nebo obkladů okenních rámů s křídly jednoduchých, plochy do 1 m2</t>
  </si>
  <si>
    <t>D1 - demontáž okenních výplní 
P117*(0.5*0.9)=7,650 [A] 
P23*(0.6*1.15)=2,070 [B] 
P31*(0.5*1.15)=0,575 [C] 
Celkem: A+B+C=10,295 [D]</t>
  </si>
  <si>
    <t>1. V cenách -2244 až -2559 jsou započteny i náklady na vyvěšení křídel. 2. Cenou -2641 se oceňuje i vybourání nosné ocelové konstrukce pro sádrokartonové příčky.</t>
  </si>
  <si>
    <t>997</t>
  </si>
  <si>
    <t>Přesun sutě</t>
  </si>
  <si>
    <t>997013161</t>
  </si>
  <si>
    <t>Vnitrostaveništní doprava suti a vybouraných hmot vodorovně do 50 m svisle s omezením mechanizace pro budovy a haly výšky přes 36 do 45 m</t>
  </si>
  <si>
    <t>T</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</si>
  <si>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užije se pro ocenění dopravy suti cena -3111 (pro nejmenší výšku, tj. 6 m). 3. Montáž, demontáž a pronájem shozu se ocení cenami souboru cen 997 01-33 Shoz suti. 4. Ceny -3151 až -3162 lze použít vpřípadě, kdy dochází ke ztížení dopravy suti např. tím, že není možné instalovat jeřáb.</t>
  </si>
  <si>
    <t>12</t>
  </si>
  <si>
    <t>997013314</t>
  </si>
  <si>
    <t>Shoz suti montáž a demontáž shozu výšky přes 30 do 40 m</t>
  </si>
  <si>
    <t>1. Shozy vyšší než 75 m se oceňují individuálně. 2. Výškou se rozumí vzdálenost od vyústění shozu do úrovně plnícího trychtýře.</t>
  </si>
  <si>
    <t>13</t>
  </si>
  <si>
    <t>997013324</t>
  </si>
  <si>
    <t>Shoz suti montáž a demontáž shozu výšky Příplatek za první a každý další den použití shozu k ceně -3314</t>
  </si>
  <si>
    <t>14</t>
  </si>
  <si>
    <t>997013501</t>
  </si>
  <si>
    <t>Odvoz suti a vybouraných hmot na skládku nebo meziskládku se složením, na vzdálenost do 1 km</t>
  </si>
  <si>
    <t>CS ÚRS 2016 01</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</si>
  <si>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</si>
  <si>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15</t>
  </si>
  <si>
    <t>997013509</t>
  </si>
  <si>
    <t>Odvoz suti a vybouraných hmot na skládku nebo meziskládku se složením, na vzdálenost Příplatek k ceně za každý další i započatý 1 km přes 1 km</t>
  </si>
  <si>
    <t>16</t>
  </si>
  <si>
    <t>997013802</t>
  </si>
  <si>
    <t>Poplatek za uložení stavebního odpadu na skládce (skládkovné) železobetonového</t>
  </si>
  <si>
    <t>11.34=11,340 [A]</t>
  </si>
  <si>
    <t>1. Ceny uvedené vsouboru lze po dohodě upravit podle místních podmínek.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</si>
  <si>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17</t>
  </si>
  <si>
    <t>997013803</t>
  </si>
  <si>
    <t>Poplatek za uložení stavebního odpadu na skládce (skládkovné) z keramických materiálů</t>
  </si>
  <si>
    <t>(21.779-11.34)*0.1=1,044 [A]</t>
  </si>
  <si>
    <t>18</t>
  </si>
  <si>
    <t>997013804</t>
  </si>
  <si>
    <t>Poplatek za uložení stavebního odpadu na skládce (skládkovné) ze skla</t>
  </si>
  <si>
    <t>(21.779-11.34)*0.2=2,088 [A]</t>
  </si>
  <si>
    <t>19</t>
  </si>
  <si>
    <t>997013811</t>
  </si>
  <si>
    <t>Poplatek za uložení stavebního odpadu na skládce (skládkovné) dřevěného</t>
  </si>
  <si>
    <t>(21.779-11.34)*0.4=4,176 [A]</t>
  </si>
  <si>
    <t>20</t>
  </si>
  <si>
    <t>997013813</t>
  </si>
  <si>
    <t>Poplatek za uložení stavebního odpadu na skládce (skládkovné) z plastických hmot</t>
  </si>
  <si>
    <t>(21.779-11.34)*0.3=3,132 [A]</t>
  </si>
  <si>
    <t>SO 01.2</t>
  </si>
  <si>
    <t>Výměna oken</t>
  </si>
  <si>
    <t>Svislé a kompletní konstrukce</t>
  </si>
  <si>
    <t>311273223</t>
  </si>
  <si>
    <t>Zdivo z pórobetonových přesných tvárnic nosné z tvárnic na pero a drážku s kapsou jakékoli pevnosti na tenké maltové lože, tloušťka zdiva 250 mm, objemová hmotn</t>
  </si>
  <si>
    <t>Zdivo z pórobetonových přesných tvárnic nosné z tvárnic na pero a drážku s kapsou jakékoli pevnosti na tenké maltové lože, tloušťka zdiva 250 mm, objemová hmotnost 500 kg/m3</t>
  </si>
  <si>
    <t>13*(0.25*(1.35*0.8))=3,510 [A]</t>
  </si>
  <si>
    <t>317231111a</t>
  </si>
  <si>
    <t>Římsy EPS vyložených do 400 mm - včetně povrchové úpravy</t>
  </si>
  <si>
    <t>[bez vazby na CS]</t>
  </si>
  <si>
    <t>Doplnění římsy na úrovni 1. NP2.5=2,500 [A]</t>
  </si>
  <si>
    <t>317231191a</t>
  </si>
  <si>
    <t>Příplatek k římsám z EPS za kotvení</t>
  </si>
  <si>
    <t>1. Vceně -1111 jsou započteny náklady na dodání a osazení příčkovek včetně dutinových cihel a špalíků pro uchycení oplechování apřípadné podepření při zdění. 2. Vceně -1111 nejsou započteny náklady na vyrovnávací mazaninu nebo vrstvu škváry ve spádu a vyzdění nadezdívky, tyto se oceňují samostatně. 3. Množství jednotek se určuje vm délky římsy.</t>
  </si>
  <si>
    <t>342291131</t>
  </si>
  <si>
    <t>Ukotvení příček plochými kotvami, do konstrukce betonové</t>
  </si>
  <si>
    <t>13*(2*0.8)=20,800 [A]</t>
  </si>
  <si>
    <t>1. Vcenách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t>
  </si>
  <si>
    <t>Úpravy povrchů, podlahy a osazování výplní</t>
  </si>
  <si>
    <t>590514750</t>
  </si>
  <si>
    <t>profil okenní začišťovací se sklovláknitou armovací tkaninou 6 mm/2,4 m</t>
  </si>
  <si>
    <t>612131321</t>
  </si>
  <si>
    <t>Podkladní a spojovací vrstva vnitřních omítaných ploch penetrace akrylát-silikonová nanášená strojně stěn</t>
  </si>
  <si>
    <t>13*(0.8*1.35)=14,040 [A] 
'ostění a nadpraží pr. hl. 30cm' 
P10.3*17*(2*0.6+0.89)=10,659 [B] 
P20.3*3*(2*0.6+1.13)=2,097 [C] 
P30.3*1*(2*0.48+1.13)=0,627 [D] 
P40.3*11*(2*2.4+1.48)=20,724 [E] 
P50.3*13*(2*1.3+1.46)=15,834 [F] 
D10.3*1*(2*2.44+1.8)=2,004 [G] 
D20.3*2*(2*2.4+1.55)=3,810 [H] 
D30.3*22*(2*2.6+1.41)=43,626 [I] 
Celkem: A+B+C+D+E+F+G+H+I=113,421 [J]</t>
  </si>
  <si>
    <t>612142001</t>
  </si>
  <si>
    <t>Potažení vnitřních ploch pletivem v ploše nebo pruzích, na plném podkladu sklovláknitým vtlačením do tmelu stěn</t>
  </si>
  <si>
    <t>13*(0.8*1.35)=14,040 [A]</t>
  </si>
  <si>
    <t>1. Vcenách -2001 jsou započteny i náklady na tmel.</t>
  </si>
  <si>
    <t>612311131</t>
  </si>
  <si>
    <t>Potažení vnitřních ploch štukem tloušťky do 3 mm svislých konstrukcí stěn</t>
  </si>
  <si>
    <t>613311131</t>
  </si>
  <si>
    <t>Potažení vnitřních ploch štukem tloušťky do 3 mm svislých konstrukcí pilířů nebo sloupů</t>
  </si>
  <si>
    <t>ostění a nadpraží pr. hl. 30cm' 
P10.3*17*(2*0.6+0.89)=10,659 [A] 
P20.3*3*(2*0.6+1.13)=2,097 [B] 
P30.3*1*(2*0.48+1.13)=0,627 [C] 
P40.3*11*(2*2.4+1.48)=20,724 [D] 
P50.3*13*(2*1.3+1.46)=15,834 [E] 
D10.3*1*(2*2.44+1.8)=2,004 [F] 
D20.3*2*(2*2.4+1.55)=3,810 [G] 
D30.3*22*(2*2.6+1.41)=43,626 [H] 
Celkem: A+B+C+D+E+F+G+H=99,381 [I]</t>
  </si>
  <si>
    <t>619995001</t>
  </si>
  <si>
    <t>Začištění omítek (s dodáním hmot) kolem oken, dveří, podlah, obkladů apod.</t>
  </si>
  <si>
    <t>vnitřní a vnější začištění 
P117*2*(2*0.6+0.89)=71,060 [A] 
P23*2*(2*0.6+1.13)=13,980 [B] 
P31*2*(2*0.48+1.13)=4,180 [C] 
P411*2*(2*2.4+1.48)=138,160 [D] 
P513*2*(2*1.3+1.46)=105,560 [E] 
D11*2*(2*2.44+1.8)=13,360 [F] 
D22*2*(2*2.4+1.55)=25,400 [G] 
D322*(2*2.6+1.41)=145,420 [H] 
Celkem: A+B+C+D+E+F+G+H=517,120 [I]</t>
  </si>
  <si>
    <t>1. Cenu -5001 lze použít pouze vpřípadě provádění opravy nebo osazování nových oken, dveří, obkladů, podlah apod.; nelze ji použít vpřípadech provádění opravy omítek nebo nové omítky v celé ploše.</t>
  </si>
  <si>
    <t>622131121</t>
  </si>
  <si>
    <t>Podkladní a spojovací vrstva vnějších omítaných ploch penetrace akrylát-silikonová nanášená ručně stěn</t>
  </si>
  <si>
    <t>13*(2.25*0.3)=8,775 [A]</t>
  </si>
  <si>
    <t>622142001</t>
  </si>
  <si>
    <t>Potažení vnějších ploch pletivem v ploše nebo pruzích, na plném podkladu sklovláknitým vtlačením do tmelu stěn</t>
  </si>
  <si>
    <t>622221021</t>
  </si>
  <si>
    <t>Montáž kontaktního zateplení z desek z minerální vlny s podélnou orientací vláken na vnější stěny, tloušťky desek přes 80 do 120 mm</t>
  </si>
  <si>
    <t>1. Vcenách jsou započteny náklady na: a) upevnění desek lepením a talířovými hmoždinkami, b) přestěrkování izolačních desek, c) vložení sklovláknité výztužné tkaniny. 2. Vcenách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t>
  </si>
  <si>
    <t>622252002</t>
  </si>
  <si>
    <t>Montáž lišt kontaktního zateplení ostatních stěnových, dilatačních apod. lepených do tmelu</t>
  </si>
  <si>
    <t>P513*(2*1.3*1.46)=49,348 [A]</t>
  </si>
  <si>
    <t>1. Vcenách jsou započteny náklady na osazení lišt. 2. Vcenách nejsou započteny náklady dodávku lišt; tyto se ocení ve specifikaci. Ztratné lze stanovit ve výši 5%. 3. Položku -2002 nelze použít vpřípadě montáže lišt kontaktního zateplení ostění nebo nadpraží, kde jsou náklady na osazení rohovníků již započteny.</t>
  </si>
  <si>
    <t>622321121</t>
  </si>
  <si>
    <t>Omítka vápenocementová vnějších ploch nanášená ručně jednovrstvá, tloušťky do 15 mm hladká stěn</t>
  </si>
  <si>
    <t>1. Pro ocenění nanášení omítky v tloušťce jádrové omítky přes 15 mm se použije příplatek za každých dalších i započatých 5 mm. 2. Podkladní a spojovací vrstvy se oceňují cenami souboru cen 62.13-1... této části katalogu.</t>
  </si>
  <si>
    <t>622531011</t>
  </si>
  <si>
    <t>Omítka tenkovrstvá silikonová vnějších ploch probarvená, včetně penetrace podkladu zrnitá, tloušťky 1,5 mm stěn</t>
  </si>
  <si>
    <t>13*(0.8*1.35+2.25*0.3)=22,815 [A] 
Orámování13*(0.25*(2*1.5+2*2.5))=26,000 [B] 
Celkem: A+B=48,815 [C]</t>
  </si>
  <si>
    <t>631515270</t>
  </si>
  <si>
    <t>deska izolační minerální kontaktních fasád podélné vlákno ?-0.036 tl. 100 mm</t>
  </si>
  <si>
    <t>751</t>
  </si>
  <si>
    <t>Vzduchotechnika</t>
  </si>
  <si>
    <t>21</t>
  </si>
  <si>
    <t>553Z2</t>
  </si>
  <si>
    <t>Z2 - kovová větrací mřížka 200 x 200 se síťovinou</t>
  </si>
  <si>
    <t>751398021</t>
  </si>
  <si>
    <t>Montáž ostatních zařízení větrací mřížky stěnové, průřezu do 0,040 m2</t>
  </si>
  <si>
    <t>Z28=8,000 [A]</t>
  </si>
  <si>
    <t>998751101</t>
  </si>
  <si>
    <t>Přesun hmot pro vzduchotechniku stanovený z hmotnosti přesunovaného materiálu vodorovná dopravní vzdálenost do 100 m v objektech výšky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</si>
  <si>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</si>
  <si>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998751181</t>
  </si>
  <si>
    <t>Přesun hmot pro vzduchotechniku stanovený z hmotnosti přesunovaného materiálu Příplatek k cenám za přesun prováděný bez použití mechanizace pro jakoukoliv výšku</t>
  </si>
  <si>
    <t>Přesun hmot pro vzduchotechniku stanovený z hmotnosti přesunovaného materiálu Příplatek k cenám za přesun prováděný bez použití mechanizace pro jakoukoliv výšku objektu</t>
  </si>
  <si>
    <t>998751191</t>
  </si>
  <si>
    <t>Přesun hmot pro vzduchotechniku stanovený z hmotnosti přesunovaného materiálu Příplatek k cenám za zvětšený přesun přes vymezenou největší dopravní vzdálenost d</t>
  </si>
  <si>
    <t>Přesun hmot pro vzduchotechniku stanovený z hmotnosti přesunovaného materiálu Příplatek k cenám za zvětšený přesun přes vymezenou největší dopravní vzdálenost do 500 m</t>
  </si>
  <si>
    <t>764218604</t>
  </si>
  <si>
    <t>Oplechování říms a ozdobných prvků z pozinkovaného plechu s povrchovou úpravou rovných, bez rohů mechanicky kotvené rš 330 mm</t>
  </si>
  <si>
    <t>1. Ceny lze použít pro ocenění oplechování římsy pod nadřímsovým žlabem.</t>
  </si>
  <si>
    <t>764226400</t>
  </si>
  <si>
    <t>Oplechování parapetů z hliníkového plechu rovných mechanicky kotvené, bez rohů rš 100 mm</t>
  </si>
  <si>
    <t>27</t>
  </si>
  <si>
    <t>998764105</t>
  </si>
  <si>
    <t>Přesun hmot pro konstrukce klempířské stanovený z hmotnosti přesunovaného materiálu vodorovná dopravní vzdálenost do 50 m v objektech výšky přes 36 do 48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</si>
  <si>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</si>
  <si>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</si>
  <si>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</si>
  <si>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</si>
  <si>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998764192</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</si>
  <si>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</si>
  <si>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100 m</t>
  </si>
  <si>
    <t>766</t>
  </si>
  <si>
    <t>Konstrukce truhlářské</t>
  </si>
  <si>
    <t>40</t>
  </si>
  <si>
    <t>607941030</t>
  </si>
  <si>
    <t>deska parapetní dřevotřísková vnitřní 0,3 x 1 m</t>
  </si>
  <si>
    <t>P411*(1.48)=16,280 [A] 
P513*(1.46)=18,980 [B] 
Celkem: A+B=35,260 [C]</t>
  </si>
  <si>
    <t>41</t>
  </si>
  <si>
    <t>607941210</t>
  </si>
  <si>
    <t>koncovka PVC k parapetním dřevotřískovým deskám 600 mm</t>
  </si>
  <si>
    <t>38</t>
  </si>
  <si>
    <t>611D3</t>
  </si>
  <si>
    <t>D3 - Dveře plastové, prosklené s bočním scvětlíkem a nadsvětlíkem 2610x1410</t>
  </si>
  <si>
    <t>11+11=22,000 [A]</t>
  </si>
  <si>
    <t>31</t>
  </si>
  <si>
    <t>611P1</t>
  </si>
  <si>
    <t>P1 - Plastové okno jednokřídlé otvíravé - 600x890</t>
  </si>
  <si>
    <t>32</t>
  </si>
  <si>
    <t>611P2</t>
  </si>
  <si>
    <t>P2 - Plastové okno jednokřídlé otvíravé - 600x1130</t>
  </si>
  <si>
    <t>33</t>
  </si>
  <si>
    <t>611P3</t>
  </si>
  <si>
    <t>P3 - Plastové okno jednokřídlé otvíravé - 480x1130</t>
  </si>
  <si>
    <t>36</t>
  </si>
  <si>
    <t>611P4</t>
  </si>
  <si>
    <t>P4 - Plastové okno jednokřídlé otvíravé s nadsvětlíkem 2400x1480</t>
  </si>
  <si>
    <t>34</t>
  </si>
  <si>
    <t>611P5</t>
  </si>
  <si>
    <t>P5 - Plastové okno jednokřídlé otvíravé 1300x1460</t>
  </si>
  <si>
    <t>766622135</t>
  </si>
  <si>
    <t>Montáž oken plastových včetně montáže rámu na polyuretanovou pěnu plochy přes 1 m2 otevíravých nebo sklápěcích do celostěnových panelů nebo ocelových rámů, výšk</t>
  </si>
  <si>
    <t>Montáž oken plastových včetně montáže rámu na polyuretanovou pěnu plochy přes 1 m2 otevíravých nebo sklápěcích do celostěnových panelů nebo ocelových rámů, výšky do 1,5 m</t>
  </si>
  <si>
    <t>P117*(0.6*0.89)=9,078 [A] 
P23*(0.6*1.13)=2,034 [B] 
P31*(0.48*1.13)=0,542 [C] 
P411*(2.4*1.48)=39,072 [D] 
Celkem: A+B+C+D=50,726 [E]</t>
  </si>
  <si>
    <t>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t>
  </si>
  <si>
    <t>35</t>
  </si>
  <si>
    <t>766622136</t>
  </si>
  <si>
    <t>Montáž oken plastových včetně montáže rámu na polyuretanovou pěnu plochy přes 1 m2 otevíravých nebo sklápěcích do celostěnových panelů nebo ocelových rámů, výšky přes 1,5 do 2,5 m</t>
  </si>
  <si>
    <t>P411*(2.4*1.48)=39,072 [A]</t>
  </si>
  <si>
    <t>37</t>
  </si>
  <si>
    <t>766641142</t>
  </si>
  <si>
    <t>Montáž balkónových dveří dřevěných nebo plastových včetně rámu na PU pěnu zdvojených do zdiva jednokřídlových s pevně zasklenými bočními díly, s nadsvětlíkem</t>
  </si>
  <si>
    <t>1. V cenách montáže dveří jsou započteny i náklady na zaměření, vyklínování, horizontální i vertikální vyrovnání dveřního rámu, ukotvení a vyplnění spáry mezi rámem a ostěním polyuretanovou pěnou, včetně zednického začištění.</t>
  </si>
  <si>
    <t>39</t>
  </si>
  <si>
    <t>766694112</t>
  </si>
  <si>
    <t>Montáž ostatních truhlářských konstrukcí parapetních desek dřevěných nebo plastových šířky do 300 mm, délky přes 1000 do 1600 mm</t>
  </si>
  <si>
    <t>P411=11,000 [A] 
P513=13,000 [B] 
Celkem: A+B=24,000 [C]</t>
  </si>
  <si>
    <t>1. Cenami -8111 a -8112 se oceňuje montáž vrat oboru JKPOV 611. 2. Cenami -97 . . nelze oceňovat venkovní krycí lišty balkónových dveří; tato montáž se oceňuje cenou -1610.</t>
  </si>
  <si>
    <t>42</t>
  </si>
  <si>
    <t>998766105</t>
  </si>
  <si>
    <t>Přesun hmot pro konstrukce truhlářské stanovený z hmotnosti přesunovaného materiálu vodorovná dopravní vzdálenost do 50 m v objektech výšky přes 36 do 48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</si>
  <si>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</si>
  <si>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43</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</si>
  <si>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</si>
  <si>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</si>
  <si>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</si>
  <si>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44</t>
  </si>
  <si>
    <t>998766192</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</si>
  <si>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</si>
  <si>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100 m</t>
  </si>
  <si>
    <t>46</t>
  </si>
  <si>
    <t>553D1</t>
  </si>
  <si>
    <t>D1 - Dveře hliníkové dvoukřídlé, plné s nadsvětlíkem 2440x1800</t>
  </si>
  <si>
    <t>D11=1,000 [A]</t>
  </si>
  <si>
    <t>47</t>
  </si>
  <si>
    <t>553D2</t>
  </si>
  <si>
    <t>D2 - Dveře hliníkové dvoukřídlé, prosklené s nadsvětlíkem 2600x1410</t>
  </si>
  <si>
    <t>D22=2,000 [A]</t>
  </si>
  <si>
    <t>45</t>
  </si>
  <si>
    <t>767640222</t>
  </si>
  <si>
    <t>Montáž dveří ocelových vchodových dvoukřídlové s nadsvětlíkem</t>
  </si>
  <si>
    <t>D11=1,000 [A] 
D22=2,000 [B] 
Celkem: A+B=3,000 [C]</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</si>
  <si>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</si>
  <si>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t>
  </si>
  <si>
    <t>767662110</t>
  </si>
  <si>
    <t>Montáž mříží pevných, připevněných šroubováním</t>
  </si>
  <si>
    <t>Z117*(0.51*1.05)=9,104 [A] 
Z34*(0.39*1.3)=2,028 [B] 
Celkem: A+B=11,132 [C]</t>
  </si>
  <si>
    <t>1. Cenami lze oceňovat pouze montáž mříží dodaných vcelku. 2. Montáž mříží z jednotlivých tyčových prvků se oceňuje cenami 767 99- . . Montáž ostatních atypických zámečnických konstrukcí. 3. V cenách není započtena montáž dokončení okování mříží otvíravých; tyto práce se oceňují cenami souboru cen 767 64- . . Montáž dveří.</t>
  </si>
  <si>
    <t>49</t>
  </si>
  <si>
    <t>767Z1</t>
  </si>
  <si>
    <t>Z1 - Kovová mříž 510x1050</t>
  </si>
  <si>
    <t>KS</t>
  </si>
  <si>
    <t>Z117=17,000 [A]</t>
  </si>
  <si>
    <t>50</t>
  </si>
  <si>
    <t>767Z3</t>
  </si>
  <si>
    <t>Z34=4,000 [A]</t>
  </si>
  <si>
    <t>51</t>
  </si>
  <si>
    <t>998767105</t>
  </si>
  <si>
    <t>Přesun hmot pro zámečnické konstrukce stanovený z hmotnosti přesunovaného materiálu vodorovná dopravní vzdálenost do 50 m v objektech výšky přes 36 do 48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</si>
  <si>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</si>
  <si>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52</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</si>
  <si>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</si>
  <si>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</si>
  <si>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</si>
  <si>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53</t>
  </si>
  <si>
    <t>998767192</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</si>
  <si>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</si>
  <si>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100 m</t>
  </si>
  <si>
    <t>783</t>
  </si>
  <si>
    <t>Dokončovací práce - nátěry</t>
  </si>
  <si>
    <t>54</t>
  </si>
  <si>
    <t>783301313</t>
  </si>
  <si>
    <t>Příprava podkladu zámečnických konstrukcí před provedením nátěru odmaštění odmašťovačem ředidlovým</t>
  </si>
  <si>
    <t>11.605=11,605 [A]</t>
  </si>
  <si>
    <t>55</t>
  </si>
  <si>
    <t>783306807</t>
  </si>
  <si>
    <t>Odstranění nátěrů ze zámečnických konstrukcí odstraňovačem nátěrů s obroušením</t>
  </si>
  <si>
    <t>Trubkové profily 
2*11*(0.314*1.68)=11,605 [A]</t>
  </si>
  <si>
    <t>56</t>
  </si>
  <si>
    <t>783314201</t>
  </si>
  <si>
    <t>Základní antikorozní nátěr zámečnických konstrukcí jednonásobný syntetický standardní</t>
  </si>
  <si>
    <t>57</t>
  </si>
  <si>
    <t>783315101</t>
  </si>
  <si>
    <t>Mezinátěr zámečnických konstrukcí jednonásobný syntetický standardní</t>
  </si>
  <si>
    <t>58</t>
  </si>
  <si>
    <t>783317101</t>
  </si>
  <si>
    <t>Krycí nátěr (email) zámečnických konstrukcí jednonásobný syntetický standardní</t>
  </si>
  <si>
    <t>59</t>
  </si>
  <si>
    <t>783823181</t>
  </si>
  <si>
    <t>Penetrační nátěr omítek hladkých omítek hladkých, zrnitých tenkovrstvých nebo štukových stupně členitosti 5 akrylátový</t>
  </si>
  <si>
    <t>11.605 římsy(0.3+0.3)*2.5=1,500 [A]</t>
  </si>
  <si>
    <t>60</t>
  </si>
  <si>
    <t>783826301</t>
  </si>
  <si>
    <t>Nátěr omítek se schopností překlenutí trhlin elastický (trvale pružný) akrylátový</t>
  </si>
  <si>
    <t>61</t>
  </si>
  <si>
    <t>783896301</t>
  </si>
  <si>
    <t>Nátěr omítek se schopností překlenutí trhlin Příplatek k cenám za za zvýšenou pracnost provedení styku 2 barev</t>
  </si>
  <si>
    <t>784</t>
  </si>
  <si>
    <t>Dokončovací práce - malby a tapety</t>
  </si>
  <si>
    <t>62</t>
  </si>
  <si>
    <t>784111001</t>
  </si>
  <si>
    <t>Oprášení (ometení) podkladu v místnostech výšky do 3,80 m</t>
  </si>
  <si>
    <t>Výmalba kolem oken v šíří 50cm 
P10.5*17*(2*0.6+0.89)=17,765 [A] 
P20.5*3*(2*0.6+1.13)=3,495 [B] 
P30.5*1*(2*0.48+1.13)=1,045 [C] 
P40.5*11*(2*2.4+1.48)=34,540 [D] 
P50.5*13*(2*1.3+1.46)=26,390 [E] 
D10.5*1*(2*2.44+1.8)=3,340 [F] 
D20.5*2*(2*2.4+1.55)=6,350 [G] 
D30.5*22*(2*2.6+1.41)=72,710 [H] 
Celkem: A+B+C+D+E+F+G+H=165,635 [I]</t>
  </si>
  <si>
    <t>63</t>
  </si>
  <si>
    <t>784181101</t>
  </si>
  <si>
    <t>Penetrace podkladu jednonásobná základní akrylátová v místnostech výšky do 3,80 m</t>
  </si>
  <si>
    <t>165.635=165,635 [A]</t>
  </si>
  <si>
    <t>64</t>
  </si>
  <si>
    <t>784211121</t>
  </si>
  <si>
    <t>Malby z malířských směsí otěruvzdorných za mokra dvojnásobné, bílé za mokra otěruvzdorné středně v místnostech výšky do 3,80 m</t>
  </si>
  <si>
    <t>65</t>
  </si>
  <si>
    <t>784211141</t>
  </si>
  <si>
    <t>Malby z malířských směsí otěruvzdorných za mokra Příplatek k cenám dvojnásobných maleb za zvýšenou pracnost při provádění malého rozsahu plochy do 5 m2</t>
  </si>
  <si>
    <t>66</t>
  </si>
  <si>
    <t>784211161</t>
  </si>
  <si>
    <t>Malby z malířských směsí otěruvzdorných za mokra Příplatek k cenám dvojnásobných maleb za provádění barevné malby tónované na tónovacích automatech, v odstínu s</t>
  </si>
  <si>
    <t>Malby z malířských směsí otěruvzdorných za mokra Příplatek k cenám dvojnásobných maleb za provádění barevné malby tónované na tónovacích automatech, v odstínu světlém</t>
  </si>
  <si>
    <t>998</t>
  </si>
  <si>
    <t>Přesun hmot</t>
  </si>
  <si>
    <t>998011005</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</si>
  <si>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</si>
  <si>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36 do 45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</si>
  <si>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</si>
  <si>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</si>
  <si>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</si>
  <si>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</si>
  <si>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SO 01.3</t>
  </si>
  <si>
    <t>Očištění fasády - oprava římsy</t>
  </si>
  <si>
    <t>římsa8.65*(0.3+0.3)=5,190 [A]</t>
  </si>
  <si>
    <t>622325609</t>
  </si>
  <si>
    <t>Oprava vápenné omítky vnějších ploch stupně členitosti 5 štukové, v rozsahu opravované plochy přes 80 do 100%</t>
  </si>
  <si>
    <t>622525201</t>
  </si>
  <si>
    <t>Oprava tenkovrstvé omítky vnějších ploch silikátové, akrylátové, silikonové nebo silikonsilikátové stěn, v rozsahu opravované plochy do 10%</t>
  </si>
  <si>
    <t>40*(8.65)=346,000 [A]</t>
  </si>
  <si>
    <t>629991011</t>
  </si>
  <si>
    <t>Zakrytí vnějších ploch před znečištěním včetně pozdějšího odkrytí výplní otvorů a svislých ploch fólií přilepenou lepící páskou</t>
  </si>
  <si>
    <t>P513*(1.3*1.46)=24,674 [A]</t>
  </si>
  <si>
    <t>1. Vceně -1012 nejsou započteny náklady na dodávku a montáž začišťovací lišty; tyto se oceňují cenou 622 14-3004 této části katalogu a materiálem ve specifikaci.</t>
  </si>
  <si>
    <t>764002861</t>
  </si>
  <si>
    <t>Demontáž klempířských konstrukcí oplechování říms do suti</t>
  </si>
  <si>
    <t>8.65=8,650 [A]</t>
  </si>
  <si>
    <t>783801503</t>
  </si>
  <si>
    <t>Příprava podkladu omítek před provedením nátěru omytí tlakovou vodou</t>
  </si>
  <si>
    <t>783813131</t>
  </si>
  <si>
    <t>Penetrační nátěr omítek hladkých omítek hladkých, zrnitých tenkovrstvých nebo štukových stupně členitosti 1 a 2 syntetický</t>
  </si>
  <si>
    <t>783896305</t>
  </si>
  <si>
    <t>Nátěr omítek se schopností překlenutí trhlin Příplatek k cenám za provedení barevného nátěru v odstínu středně sytém</t>
  </si>
  <si>
    <t>40*(8.65)=346,000 [A] 
A * 30Koeficient množství=10 380,000 [B]</t>
  </si>
  <si>
    <t>978019391</t>
  </si>
  <si>
    <t>Otlučení vápenných nebo vápenocementových omítek vnějších ploch s vyškrabáním spar a s očištěním zdiva stupně členitosti 3 až 5, v rozsahu přes 80 do 100 %</t>
  </si>
  <si>
    <t>SO 02</t>
  </si>
  <si>
    <t>Výměna oken Objekt - K2</t>
  </si>
  <si>
    <t>SO 02.1</t>
  </si>
  <si>
    <t>Okenní mříže 
1.PP8*5=40,000 [A]</t>
  </si>
  <si>
    <t>D1 - demontáž okenních výplní 
P18*(0.5*0.9)=3,600 [A] 
Celkem: A=3,600 [B]</t>
  </si>
  <si>
    <t>(0.213)*0.1=0,021 [A]</t>
  </si>
  <si>
    <t>(0.213)*0.2=0,043 [A]</t>
  </si>
  <si>
    <t>(0.213)*0.3=0,064 [A]</t>
  </si>
  <si>
    <t>SO 02.2</t>
  </si>
  <si>
    <t>ostění a nadpraží pr. hl. 30cm' 
P10.3*8*(2*0.6+0.89)=5,016 [A] 
Celkem: A=5,016 [B]</t>
  </si>
  <si>
    <t>vnitřní a vnější začištění 
P18*2*(2*0.6+0.89)=33,440 [A] 
Celkem: A=33,440 [B]</t>
  </si>
  <si>
    <t>P1 - Plastvoé okno jednokřídlé otvíravé - 600x890</t>
  </si>
  <si>
    <t>P18*(0.6*0.89)=4,272 [A] 
Celkem: A=4,272 [B]</t>
  </si>
  <si>
    <t>Z18*(0.51*1.05)=4,284 [A] 
Celkem: A=4,284 [B]</t>
  </si>
  <si>
    <t>Z18=8,000 [A]</t>
  </si>
  <si>
    <t>Výmalba kolem oken v šíří 50cm 
P10.5*8*(2*0.6+0.89)=8,360 [A] 
Celkem: A=8,360 [B]</t>
  </si>
  <si>
    <t>8.36=8,360 [A]</t>
  </si>
  <si>
    <t>SO 03</t>
  </si>
  <si>
    <t>Výměna oken Objekt - Spojovací krček</t>
  </si>
  <si>
    <t>SO 03.1</t>
  </si>
  <si>
    <t>764002851</t>
  </si>
  <si>
    <t>Demontáž klempířských konstrukcí oplechování parapetů do suti</t>
  </si>
  <si>
    <t>P6+V1+V21.2*(14*2.42+7*0.57+5*6.3)=83,244 [A]</t>
  </si>
  <si>
    <t>Ostatní konstrukce a práce, bourání</t>
  </si>
  <si>
    <t>949101111</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</si>
  <si>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</si>
  <si>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</si>
  <si>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968062377</t>
  </si>
  <si>
    <t>Vybourání dřevěných rámů oken s křídly, dveřních zárubní, vrat, stěn, ostění nebo obkladů rámů oken s křídly zdvojených, plochy přes 4 m2</t>
  </si>
  <si>
    <t>P614*(1.79*2.42)=60,645 [A]</t>
  </si>
  <si>
    <t>968072361</t>
  </si>
  <si>
    <t>Vybourání kovových rámů oken s křídly, dveřních zárubní, vrat, stěn, ostění nebo obkladů okenních rámů s křídly zdvojených, plochy meziokenní vložky</t>
  </si>
  <si>
    <t>V1+V27+5=12,000 [A]</t>
  </si>
  <si>
    <t>997013151</t>
  </si>
  <si>
    <t>Vnitrostaveništní doprava suti a vybouraných hmot vodorovně do 50 m svisle s omezením mechanizace pro budovy a haly výšky do 6 m</t>
  </si>
  <si>
    <t>(2.685)*0.1=0,269 [A]</t>
  </si>
  <si>
    <t>(2.685)*0.2=0,537 [A]</t>
  </si>
  <si>
    <t>(2.685)*0.4=1,074 [A]</t>
  </si>
  <si>
    <t>(2.685)*0.3=0,806 [A]</t>
  </si>
  <si>
    <t>SO 03.2</t>
  </si>
  <si>
    <t>ostění a nadpraží pr. hl. 30cm' 
P60.3*14*(2*1.79+2.42)=25,200 [A] 
V10.3*7*(0.57)=1,197 [B] 
V20.3*5*(0.63)=0,945 [C] 
Celkem: A+B+C=27,342 [D]</t>
  </si>
  <si>
    <t>vnitřní a vnější začištění 
P62*14*(2*1.79+2.42)=168,000 [A] 
V12*7*(0.57)=7,980 [B] 
V22*5*(0.63)=6,300 [C] 
Celkem: A+B+C=182,280 [D]</t>
  </si>
  <si>
    <t>764226444</t>
  </si>
  <si>
    <t>Oplechování parapetů z hliníkového plechu rovných celoplošně lepené, bez rohů rš 330 mm</t>
  </si>
  <si>
    <t>P6+V1+V214*2.42+7*0.57+5*6.3=69,370 [A]</t>
  </si>
  <si>
    <t>764226465</t>
  </si>
  <si>
    <t>Oplechování parapetů z hliníkového plechu rovných celoplošně lepené, bez rohů Příplatek k cenám za zvýšenou pracnost při provedení rohu nebo koutu do rš 400 mm</t>
  </si>
  <si>
    <t>u MIV7*2+5*2=24,000 [A]</t>
  </si>
  <si>
    <t>998764101</t>
  </si>
  <si>
    <t>Přesun hmot pro konstrukce klempířské stanovený z hmotnosti přesunovaného materiálu vodorovná dopravní vzdálenost do 50 m v objektech výšky do 6 m</t>
  </si>
  <si>
    <t>611P6</t>
  </si>
  <si>
    <t>P6 - Plastové okno dvoukřídlé otvíravé 242 x 179</t>
  </si>
  <si>
    <t>P614=14,000 [A]</t>
  </si>
  <si>
    <t>766622123</t>
  </si>
  <si>
    <t>Montáž oken plastových včetně montáže rámu na polyuretanovou pěnu plochy přes 1 m2 pevných do celostěnových panelů nebo ocelových rámů, výšky přes 2,5 m</t>
  </si>
  <si>
    <t>SK14*(1.79*2.42)=60,645 [A]</t>
  </si>
  <si>
    <t>998766101</t>
  </si>
  <si>
    <t>Přesun hmot pro konstrukce truhlářské stanovený z hmotnosti přesunovaného materiálu vodorovná dopravní vzdálenost do 50 m v objektech výšky do 6 m</t>
  </si>
  <si>
    <t>767627210</t>
  </si>
  <si>
    <t>Montáž oken zdvojených vložek meziokenních hliníkových</t>
  </si>
  <si>
    <t>MIV 
V17=7,000 [A] 
V22=2,000 [B] 
Celkem: A+B=9,000 [C]</t>
  </si>
  <si>
    <t>1. V cenách montáže oken jsou započteny i náklady na zaměření, vyklínování, horizontální i vertikální vyrovnání okenního rámu, ukotvení a vyplnění spáry mezi rámem a ostěním polyuretanovou pěnou. 2. V cenách není započtena montáž dokončení okování oken zdvojených pákovým uzávěrem; tyto práce se oceňují cenou 767 62-0718 Montáž okování pákového uzávěru. 3.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</si>
  <si>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767MIV570/1790</t>
  </si>
  <si>
    <t>V1 - Meziokenní vložka š. 570mm v. 1 790mm</t>
  </si>
  <si>
    <t>767MIV630/1790</t>
  </si>
  <si>
    <t>V2 - Meziokenní vložka š. 630mm v. 1 790mm</t>
  </si>
  <si>
    <t>998767101</t>
  </si>
  <si>
    <t>Přesun hmot pro zámečnické konstrukce stanovený z hmotnosti přesunovaného materiálu vodorovná dopravní vzdálenost do 50 m v objektech výšky do 6 m</t>
  </si>
  <si>
    <t>ostění a nadpraží pr. hl. 30cm' 
P60.5*14*(2*1.79+2.42)=42,000 [A] 
V10.5*7*(0.57)=1,995 [B] 
V20.5*5*(0.63)=1,575 [C] 
Celkem: A+B+C=45,570 [D]</t>
  </si>
  <si>
    <t>45.57=45,570 [A]</t>
  </si>
  <si>
    <t>786</t>
  </si>
  <si>
    <t>Dokončovací práce - čalounické úpravy</t>
  </si>
  <si>
    <t>429729270</t>
  </si>
  <si>
    <t>žaluzie jednoduchá vnitřní v. 1600 x š. 1250 mm</t>
  </si>
  <si>
    <t>P6 - každé okenní křídlo zvlášť2*14=28,000 [A]</t>
  </si>
  <si>
    <t>786624121</t>
  </si>
  <si>
    <t>Montáž zastiňujících žaluzií lamelových do oken zdvojených otevíravých, sklápěcích nebo vyklápěcích kovových</t>
  </si>
  <si>
    <t>998786101</t>
  </si>
  <si>
    <t>Přesun hmot pro čalounické úpravy stanovený z hmotnosti přesunovaného materiálu vodorovná dopravní vzdálenost do 50 m v objektech výšky (hloubky) do 6 m</t>
  </si>
  <si>
    <t>998786181</t>
  </si>
  <si>
    <t>Přesun hmot pro čalounické úpravy stanovený z hmotnosti přesunovaného materiálu Příplatek k cenám za přesun prováděný bez použití mechanizace pro jakoukoliv výš</t>
  </si>
  <si>
    <t>Přesun hmot pro čalounické úpravy stanovený z hmotnosti přesunovaného materiálu Příplatek k cenám za přesun prováděný bez použití mechanizace pro jakoukoliv výšku objektu</t>
  </si>
  <si>
    <t>998786192</t>
  </si>
  <si>
    <t>Přesun hmot pro čalounické úpravy stanovený z hmotnosti přesunovaného materiálu Příplatek k cenám za zvětšený přesun přes vymezenou největší dopravní vzdálenost</t>
  </si>
  <si>
    <t>Přesun hmot pro čalounické úpravy stanovený z hmotnosti přesunovaného materiálu Příplatek k cenám za zvětšený přesun přes vymezenou největší dopravní vzdálenost do 100 m</t>
  </si>
  <si>
    <t>998017001</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</si>
  <si>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</si>
  <si>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do 6 m</t>
  </si>
  <si>
    <t>998018011</t>
  </si>
  <si>
    <t>Přesun hmot pro budovy občanské výstavby, bydlení, výrobu a služby ruční - bez užití mechanizace Příplatek k cenám za ruční zvětšený přesun přes vymezenou nejvě</t>
  </si>
  <si>
    <t>Přesun hmot pro budovy občanské výstavby, bydlení, výrobu a služby ruční - bez užití mechanizace Příplatek k cenám za ruční zvětšený přesun přes vymezenou největší dopravní vzdálenost za každých dalších i započatých 100 m</t>
  </si>
</sst>
</file>

<file path=xl/styles.xml><?xml version="1.0" encoding="utf-8"?>
<styleSheet xmlns="http://schemas.openxmlformats.org/spreadsheetml/2006/main">
  <numFmts count="2">
    <numFmt numFmtId="177" formatCode="#,##0.00"/>
    <numFmt numFmtId="178" formatCode="#,##0.000"/>
  </numFmts>
  <fonts count="5">
    <font>
      <sz val="10"/>
      <name val="Arial"/>
      <family val="0"/>
    </font>
    <font>
      <b/>
      <sz val="10"/>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FFFF"/>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5">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2" fillId="0" borderId="0" xfId="0" applyFont="1"/>
    <xf numFmtId="0" fontId="2"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3" fillId="0" borderId="0" xfId="0" applyFont="1"/>
    <xf numFmtId="0" fontId="0" fillId="3" borderId="1" xfId="0" applyFill="1" applyBorder="1" applyAlignment="1">
      <alignment horizontal="center" vertical="center" wrapText="1"/>
    </xf>
    <xf numFmtId="0" fontId="0" fillId="4" borderId="2" xfId="0" applyFill="1" applyBorder="1"/>
    <xf numFmtId="0" fontId="3" fillId="0" borderId="2" xfId="0" applyFont="1" applyBorder="1"/>
    <xf numFmtId="0" fontId="3"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177" fontId="0" fillId="0" borderId="0" xfId="0" applyNumberFormat="1" applyAlignment="1">
      <alignment horizontal="center"/>
    </xf>
    <xf numFmtId="0" fontId="0" fillId="0" borderId="0" xfId="0" applyAlignment="1">
      <alignment vertical="top"/>
    </xf>
    <xf numFmtId="0" fontId="0" fillId="0" borderId="0" xfId="0" applyAlignment="1">
      <alignment horizontal="left" vertical="center" wrapText="1"/>
    </xf>
    <xf numFmtId="0" fontId="4" fillId="0" borderId="0" xfId="0" applyFont="1" applyAlignment="1">
      <alignment horizontal="left" vertical="center" wrapText="1"/>
    </xf>
    <xf numFmtId="0" fontId="1" fillId="0" borderId="0" xfId="0" applyFont="1" applyAlignment="1">
      <alignment wrapText="1"/>
    </xf>
    <xf numFmtId="177" fontId="0" fillId="0" borderId="1" xfId="0" applyNumberFormat="1" applyBorder="1" applyAlignment="1">
      <alignment horizontal="center"/>
    </xf>
    <xf numFmtId="0" fontId="4"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SUM(C10:C13)</f>
      </c>
    </row>
    <row r="7" spans="2:3" ht="12.75" customHeight="1">
      <c r="B7" s="7" t="s">
        <v>7</v>
      </c>
      <c s="9">
        <f>SUM(E10:E13)</f>
      </c>
    </row>
    <row r="9" spans="1:5" ht="12.75" customHeight="1">
      <c r="A9" s="8" t="s">
        <v>8</v>
      </c>
      <c s="8" t="s">
        <v>9</v>
      </c>
      <c s="8" t="s">
        <v>10</v>
      </c>
      <c s="8" t="s">
        <v>11</v>
      </c>
      <c s="8" t="s">
        <v>12</v>
      </c>
    </row>
    <row r="10" spans="1:5" ht="12.75" customHeight="1">
      <c r="A10" s="10" t="s">
        <v>14</v>
      </c>
      <c s="10" t="s">
        <v>15</v>
      </c>
      <c s="11">
        <f>'SO 00'!M3</f>
      </c>
      <c s="11">
        <f>0+'SO 00'!O9+'SO 00'!O14+'SO 00'!O18+'SO 00'!O22+'SO 00'!O26+'SO 00'!O30+'SO 00'!O34+'SO 00'!O38+'SO 00'!O43+'SO 00'!O47+'SO 00'!O52</f>
      </c>
      <c s="11">
        <f>C10+D10</f>
      </c>
    </row>
    <row r="11" spans="1:5" ht="12.75" customHeight="1">
      <c r="A11" s="10" t="s">
        <v>90</v>
      </c>
      <c s="10" t="s">
        <v>91</v>
      </c>
      <c s="11">
        <f>'SO 01'!M3</f>
      </c>
      <c s="11">
        <f>0+'SO 01'!O10+'SO 01'!O14+'SO 01'!O19+'SO 01'!O24+'SO 01'!O29+'SO 01'!O33+'SO 01'!O37+'SO 01'!O42+'SO 01'!O46+'SO 01'!O50+'SO 01'!O54+'SO 01'!O58+'SO 01'!O62+'SO 01'!O66+'SO 01'!O70+'SO 01'!O74+'SO 01'!O78+'SO 01'!O83+'SO 01'!O87+'SO 01'!O91+'SO 01'!O95+'SO 01'!O99+'SO 01'!O103+'SO 01'!O107+'SO 01'!O111+'SO 01'!O115+'SO 01'!O119+'SO 01'!O125+'SO 01'!O129+'SO 01'!O133+'SO 01'!O137+'SO 01'!O142+'SO 01'!O146+'SO 01'!O150+'SO 01'!O154+'SO 01'!O158+'SO 01'!O162+'SO 01'!O166+'SO 01'!O170+'SO 01'!O174+'SO 01'!O178+'SO 01'!O182+'SO 01'!O186+'SO 01'!O190+'SO 01'!O195+'SO 01'!O199+'SO 01'!O203+'SO 01'!O207+'SO 01'!O211+'SO 01'!O216+'SO 01'!O220+'SO 01'!O224+'SO 01'!O228+'SO 01'!O232+'SO 01'!O237+'SO 01'!O241+'SO 01'!O245+'SO 01'!O249+'SO 01'!O253+'SO 01'!O257+'SO 01'!O261+'SO 01'!O265+'SO 01'!O269+'SO 01'!O273+'SO 01'!O277+'SO 01'!O281+'SO 01'!O285+'SO 01'!O289+'SO 01'!O293+'SO 01'!O298+'SO 01'!O302+'SO 01'!O306+'SO 01'!O310+'SO 01'!O314+'SO 01'!O318+'SO 01'!O322+'SO 01'!O326+'SO 01'!O330+'SO 01'!O335+'SO 01'!O339+'SO 01'!O343+'SO 01'!O347+'SO 01'!O351+'SO 01'!O355+'SO 01'!O359+'SO 01'!O363+'SO 01'!O368+'SO 01'!O372+'SO 01'!O376+'SO 01'!O380+'SO 01'!O384+'SO 01'!O389+'SO 01'!O393+'SO 01'!O399+'SO 01'!O403+'SO 01'!O407+'SO 01'!O411+'SO 01'!O416+'SO 01'!O420+'SO 01'!O424+'SO 01'!O429+'SO 01'!O433+'SO 01'!O437+'SO 01'!O441+'SO 01'!O445+'SO 01'!O450+'SO 01'!O454+'SO 01'!O458+'SO 01'!O462+'SO 01'!O466+'SO 01'!O470+'SO 01'!O474+'SO 01'!O479+'SO 01'!O483+'SO 01'!O487+'SO 01'!O491</f>
      </c>
      <c s="11">
        <f>C11+D11</f>
      </c>
    </row>
    <row r="12" spans="1:5" ht="12.75" customHeight="1">
      <c r="A12" s="10" t="s">
        <v>476</v>
      </c>
      <c s="10" t="s">
        <v>477</v>
      </c>
      <c s="11">
        <f>'SO 02'!M3</f>
      </c>
      <c s="11">
        <f>0+'SO 02'!O10+'SO 02'!O15+'SO 02'!O20+'SO 02'!O24+'SO 02'!O28+'SO 02'!O32+'SO 02'!O36+'SO 02'!O40+'SO 02'!O46+'SO 02'!O50+'SO 02'!O54+'SO 02'!O59+'SO 02'!O63+'SO 02'!O67+'SO 02'!O71+'SO 02'!O75+'SO 02'!O80+'SO 02'!O84+'SO 02'!O88+'SO 02'!O92+'SO 02'!O96+'SO 02'!O101+'SO 02'!O105+'SO 02'!O109+'SO 02'!O113+'SO 02'!O117+'SO 02'!O122+'SO 02'!O126</f>
      </c>
      <c s="11">
        <f>C12+D12</f>
      </c>
    </row>
    <row r="13" spans="1:5" ht="12.75" customHeight="1">
      <c r="A13" s="10" t="s">
        <v>493</v>
      </c>
      <c s="10" t="s">
        <v>494</v>
      </c>
      <c s="11">
        <f>'SO 03'!M3</f>
      </c>
      <c s="11">
        <f>0+'SO 03'!O10+'SO 03'!O15+'SO 03'!O19+'SO 03'!O23+'SO 03'!O28+'SO 03'!O32+'SO 03'!O36+'SO 03'!O40+'SO 03'!O44+'SO 03'!O48+'SO 03'!O52+'SO 03'!O58+'SO 03'!O62+'SO 03'!O66+'SO 03'!O71+'SO 03'!O75+'SO 03'!O79+'SO 03'!O83+'SO 03'!O87+'SO 03'!O92+'SO 03'!O96+'SO 03'!O100+'SO 03'!O104+'SO 03'!O108+'SO 03'!O113+'SO 03'!O117+'SO 03'!O121+'SO 03'!O125+'SO 03'!O129+'SO 03'!O133+'SO 03'!O138+'SO 03'!O142+'SO 03'!O146+'SO 03'!O150+'SO 03'!O154+'SO 03'!O159+'SO 03'!O163+'SO 03'!O167+'SO 03'!O171+'SO 03'!O175+'SO 03'!O180+'SO 03'!O185+'SO 03'!O189</f>
      </c>
      <c s="11">
        <f>C13+D13</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P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14</v>
      </c>
      <c s="33">
        <f>0+K8+K13+K42+K51+M8+M13+M42+M51</f>
      </c>
      <c s="15" t="s">
        <v>13</v>
      </c>
    </row>
    <row r="4" spans="1:5" ht="15" customHeight="1">
      <c r="A4" s="18" t="s">
        <v>18</v>
      </c>
      <c s="19" t="s">
        <v>21</v>
      </c>
      <c s="20" t="s">
        <v>14</v>
      </c>
      <c r="E4" s="19" t="s">
        <v>15</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37</v>
      </c>
      <c r="C8" s="21" t="s">
        <v>38</v>
      </c>
      <c r="E8" s="23" t="s">
        <v>39</v>
      </c>
      <c r="J8" s="22">
        <f>0</f>
      </c>
      <c s="22">
        <f>0</f>
      </c>
      <c s="22">
        <f>0+L9</f>
      </c>
      <c s="22">
        <f>0+M9</f>
      </c>
    </row>
    <row r="9" spans="1:16" ht="12.75" customHeight="1">
      <c r="A9" t="s">
        <v>40</v>
      </c>
      <c s="6" t="s">
        <v>41</v>
      </c>
      <c s="6" t="s">
        <v>42</v>
      </c>
      <c t="s">
        <v>43</v>
      </c>
      <c s="24" t="s">
        <v>44</v>
      </c>
      <c s="25" t="s">
        <v>45</v>
      </c>
      <c s="26">
        <v>1</v>
      </c>
      <c s="25">
        <v>0</v>
      </c>
      <c s="25">
        <f>ROUND(G9*H9,6)</f>
      </c>
      <c r="L9" s="27">
        <v>0</v>
      </c>
      <c s="28">
        <f>ROUND(ROUND(L9,2)*ROUND(G9,3),2)</f>
      </c>
      <c s="25" t="s">
        <v>46</v>
      </c>
      <c>
        <f>(M9*21)/100</f>
      </c>
      <c t="s">
        <v>47</v>
      </c>
    </row>
    <row r="10" spans="1:5" ht="12.75" customHeight="1">
      <c r="A10" s="29" t="s">
        <v>48</v>
      </c>
      <c r="E10" s="30" t="s">
        <v>44</v>
      </c>
    </row>
    <row r="11" spans="1:5" ht="12.75" customHeight="1">
      <c r="A11" s="29" t="s">
        <v>49</v>
      </c>
      <c r="E11" s="31" t="s">
        <v>43</v>
      </c>
    </row>
    <row r="12" spans="5:5" ht="12.75" customHeight="1">
      <c r="E12" s="30" t="s">
        <v>43</v>
      </c>
    </row>
    <row r="13" spans="1:13" ht="12.75" customHeight="1">
      <c r="A13" t="s">
        <v>37</v>
      </c>
      <c r="C13" s="7" t="s">
        <v>50</v>
      </c>
      <c r="E13" s="32" t="s">
        <v>51</v>
      </c>
      <c r="J13" s="28">
        <f>0</f>
      </c>
      <c s="28">
        <f>0</f>
      </c>
      <c s="28">
        <f>0+L14+L18+L22+L26+L30+L34+L38</f>
      </c>
      <c s="28">
        <f>0+M14+M18+M22+M26+M30+M34+M38</f>
      </c>
    </row>
    <row r="14" spans="1:16" ht="12.75" customHeight="1">
      <c r="A14" t="s">
        <v>40</v>
      </c>
      <c s="6" t="s">
        <v>47</v>
      </c>
      <c s="6" t="s">
        <v>52</v>
      </c>
      <c t="s">
        <v>43</v>
      </c>
      <c s="24" t="s">
        <v>53</v>
      </c>
      <c s="25" t="s">
        <v>54</v>
      </c>
      <c s="26">
        <v>25</v>
      </c>
      <c s="25">
        <v>0</v>
      </c>
      <c s="25">
        <f>ROUND(G14*H14,6)</f>
      </c>
      <c r="L14" s="27">
        <v>0</v>
      </c>
      <c s="28">
        <f>ROUND(ROUND(L14,2)*ROUND(G14,3),2)</f>
      </c>
      <c s="25" t="s">
        <v>46</v>
      </c>
      <c>
        <f>(M14*21)/100</f>
      </c>
      <c t="s">
        <v>47</v>
      </c>
    </row>
    <row r="15" spans="1:5" ht="12.75" customHeight="1">
      <c r="A15" s="29" t="s">
        <v>48</v>
      </c>
      <c r="E15" s="30" t="s">
        <v>53</v>
      </c>
    </row>
    <row r="16" spans="1:5" ht="12.75" customHeight="1">
      <c r="A16" s="29" t="s">
        <v>49</v>
      </c>
      <c r="E16" s="31" t="s">
        <v>43</v>
      </c>
    </row>
    <row r="17" spans="5:5" ht="12.75" customHeight="1">
      <c r="E17" s="30" t="s">
        <v>43</v>
      </c>
    </row>
    <row r="18" spans="1:16" ht="12.75" customHeight="1">
      <c r="A18" t="s">
        <v>40</v>
      </c>
      <c s="6" t="s">
        <v>55</v>
      </c>
      <c s="6" t="s">
        <v>56</v>
      </c>
      <c t="s">
        <v>43</v>
      </c>
      <c s="24" t="s">
        <v>57</v>
      </c>
      <c s="25" t="s">
        <v>54</v>
      </c>
      <c s="26">
        <v>25</v>
      </c>
      <c s="25">
        <v>0</v>
      </c>
      <c s="25">
        <f>ROUND(G18*H18,6)</f>
      </c>
      <c r="L18" s="27">
        <v>0</v>
      </c>
      <c s="28">
        <f>ROUND(ROUND(L18,2)*ROUND(G18,3),2)</f>
      </c>
      <c s="25" t="s">
        <v>46</v>
      </c>
      <c>
        <f>(M18*21)/100</f>
      </c>
      <c t="s">
        <v>47</v>
      </c>
    </row>
    <row r="19" spans="1:5" ht="12.75" customHeight="1">
      <c r="A19" s="29" t="s">
        <v>48</v>
      </c>
      <c r="E19" s="30" t="s">
        <v>57</v>
      </c>
    </row>
    <row r="20" spans="1:5" ht="12.75" customHeight="1">
      <c r="A20" s="29" t="s">
        <v>49</v>
      </c>
      <c r="E20" s="31" t="s">
        <v>43</v>
      </c>
    </row>
    <row r="21" spans="5:5" ht="12.75" customHeight="1">
      <c r="E21" s="30" t="s">
        <v>43</v>
      </c>
    </row>
    <row r="22" spans="1:16" ht="12.75" customHeight="1">
      <c r="A22" t="s">
        <v>40</v>
      </c>
      <c s="6" t="s">
        <v>58</v>
      </c>
      <c s="6" t="s">
        <v>59</v>
      </c>
      <c t="s">
        <v>43</v>
      </c>
      <c s="24" t="s">
        <v>60</v>
      </c>
      <c s="25" t="s">
        <v>45</v>
      </c>
      <c s="26">
        <v>1</v>
      </c>
      <c s="25">
        <v>0</v>
      </c>
      <c s="25">
        <f>ROUND(G22*H22,6)</f>
      </c>
      <c r="L22" s="27">
        <v>0</v>
      </c>
      <c s="28">
        <f>ROUND(ROUND(L22,2)*ROUND(G22,3),2)</f>
      </c>
      <c s="25" t="s">
        <v>46</v>
      </c>
      <c>
        <f>(M22*21)/100</f>
      </c>
      <c t="s">
        <v>47</v>
      </c>
    </row>
    <row r="23" spans="1:5" ht="12.75" customHeight="1">
      <c r="A23" s="29" t="s">
        <v>48</v>
      </c>
      <c r="E23" s="30" t="s">
        <v>60</v>
      </c>
    </row>
    <row r="24" spans="1:5" ht="12.75" customHeight="1">
      <c r="A24" s="29" t="s">
        <v>49</v>
      </c>
      <c r="E24" s="31" t="s">
        <v>43</v>
      </c>
    </row>
    <row r="25" spans="5:5" ht="12.75" customHeight="1">
      <c r="E25" s="30" t="s">
        <v>43</v>
      </c>
    </row>
    <row r="26" spans="1:16" ht="12.75" customHeight="1">
      <c r="A26" t="s">
        <v>40</v>
      </c>
      <c s="6" t="s">
        <v>61</v>
      </c>
      <c s="6" t="s">
        <v>62</v>
      </c>
      <c t="s">
        <v>43</v>
      </c>
      <c s="24" t="s">
        <v>63</v>
      </c>
      <c s="25" t="s">
        <v>64</v>
      </c>
      <c s="26">
        <v>50</v>
      </c>
      <c s="25">
        <v>0</v>
      </c>
      <c s="25">
        <f>ROUND(G26*H26,6)</f>
      </c>
      <c r="L26" s="27">
        <v>0</v>
      </c>
      <c s="28">
        <f>ROUND(ROUND(L26,2)*ROUND(G26,3),2)</f>
      </c>
      <c s="25" t="s">
        <v>46</v>
      </c>
      <c>
        <f>(M26*21)/100</f>
      </c>
      <c t="s">
        <v>47</v>
      </c>
    </row>
    <row r="27" spans="1:5" ht="12.75" customHeight="1">
      <c r="A27" s="29" t="s">
        <v>48</v>
      </c>
      <c r="E27" s="30" t="s">
        <v>63</v>
      </c>
    </row>
    <row r="28" spans="1:5" ht="12.75" customHeight="1">
      <c r="A28" s="29" t="s">
        <v>49</v>
      </c>
      <c r="E28" s="31" t="s">
        <v>43</v>
      </c>
    </row>
    <row r="29" spans="5:5" ht="12.75" customHeight="1">
      <c r="E29" s="30" t="s">
        <v>43</v>
      </c>
    </row>
    <row r="30" spans="1:16" ht="12.75" customHeight="1">
      <c r="A30" t="s">
        <v>40</v>
      </c>
      <c s="6" t="s">
        <v>65</v>
      </c>
      <c s="6" t="s">
        <v>66</v>
      </c>
      <c t="s">
        <v>43</v>
      </c>
      <c s="24" t="s">
        <v>67</v>
      </c>
      <c s="25" t="s">
        <v>68</v>
      </c>
      <c s="26">
        <v>1</v>
      </c>
      <c s="25">
        <v>0</v>
      </c>
      <c s="25">
        <f>ROUND(G30*H30,6)</f>
      </c>
      <c r="L30" s="27">
        <v>0</v>
      </c>
      <c s="28">
        <f>ROUND(ROUND(L30,2)*ROUND(G30,3),2)</f>
      </c>
      <c s="25" t="s">
        <v>69</v>
      </c>
      <c>
        <f>(M30*21)/100</f>
      </c>
      <c t="s">
        <v>47</v>
      </c>
    </row>
    <row r="31" spans="1:5" ht="12.75" customHeight="1">
      <c r="A31" s="29" t="s">
        <v>48</v>
      </c>
      <c r="E31" s="30" t="s">
        <v>67</v>
      </c>
    </row>
    <row r="32" spans="1:5" ht="12.75" customHeight="1">
      <c r="A32" s="29" t="s">
        <v>49</v>
      </c>
      <c r="E32" s="31" t="s">
        <v>43</v>
      </c>
    </row>
    <row r="33" spans="5:5" ht="12.75" customHeight="1">
      <c r="E33" s="30" t="s">
        <v>43</v>
      </c>
    </row>
    <row r="34" spans="1:16" ht="12.75" customHeight="1">
      <c r="A34" t="s">
        <v>40</v>
      </c>
      <c s="6" t="s">
        <v>70</v>
      </c>
      <c s="6" t="s">
        <v>71</v>
      </c>
      <c t="s">
        <v>43</v>
      </c>
      <c s="24" t="s">
        <v>72</v>
      </c>
      <c s="25" t="s">
        <v>68</v>
      </c>
      <c s="26">
        <v>1</v>
      </c>
      <c s="25">
        <v>0</v>
      </c>
      <c s="25">
        <f>ROUND(G34*H34,6)</f>
      </c>
      <c r="L34" s="27">
        <v>0</v>
      </c>
      <c s="28">
        <f>ROUND(ROUND(L34,2)*ROUND(G34,3),2)</f>
      </c>
      <c s="25" t="s">
        <v>46</v>
      </c>
      <c>
        <f>(M34*21)/100</f>
      </c>
      <c t="s">
        <v>47</v>
      </c>
    </row>
    <row r="35" spans="1:5" ht="12.75" customHeight="1">
      <c r="A35" s="29" t="s">
        <v>48</v>
      </c>
      <c r="E35" s="30" t="s">
        <v>72</v>
      </c>
    </row>
    <row r="36" spans="1:5" ht="12.75" customHeight="1">
      <c r="A36" s="29" t="s">
        <v>49</v>
      </c>
      <c r="E36" s="31" t="s">
        <v>43</v>
      </c>
    </row>
    <row r="37" spans="5:5" ht="12.75" customHeight="1">
      <c r="E37" s="30" t="s">
        <v>43</v>
      </c>
    </row>
    <row r="38" spans="1:16" ht="12.75" customHeight="1">
      <c r="A38" t="s">
        <v>40</v>
      </c>
      <c s="6" t="s">
        <v>73</v>
      </c>
      <c s="6" t="s">
        <v>74</v>
      </c>
      <c t="s">
        <v>43</v>
      </c>
      <c s="24" t="s">
        <v>75</v>
      </c>
      <c s="25" t="s">
        <v>76</v>
      </c>
      <c s="26">
        <v>40</v>
      </c>
      <c s="25">
        <v>0</v>
      </c>
      <c s="25">
        <f>ROUND(G38*H38,6)</f>
      </c>
      <c r="L38" s="27">
        <v>0</v>
      </c>
      <c s="28">
        <f>ROUND(ROUND(L38,2)*ROUND(G38,3),2)</f>
      </c>
      <c s="25" t="s">
        <v>46</v>
      </c>
      <c>
        <f>(M38*21)/100</f>
      </c>
      <c t="s">
        <v>47</v>
      </c>
    </row>
    <row r="39" spans="1:5" ht="12.75" customHeight="1">
      <c r="A39" s="29" t="s">
        <v>48</v>
      </c>
      <c r="E39" s="30" t="s">
        <v>75</v>
      </c>
    </row>
    <row r="40" spans="1:5" ht="12.75" customHeight="1">
      <c r="A40" s="29" t="s">
        <v>49</v>
      </c>
      <c r="E40" s="31" t="s">
        <v>43</v>
      </c>
    </row>
    <row r="41" spans="5:5" ht="12.75" customHeight="1">
      <c r="E41" s="30" t="s">
        <v>43</v>
      </c>
    </row>
    <row r="42" spans="1:13" ht="12.75" customHeight="1">
      <c r="A42" t="s">
        <v>37</v>
      </c>
      <c r="C42" s="7" t="s">
        <v>77</v>
      </c>
      <c r="E42" s="32" t="s">
        <v>78</v>
      </c>
      <c r="J42" s="28">
        <f>0</f>
      </c>
      <c s="28">
        <f>0</f>
      </c>
      <c s="28">
        <f>0+L43+L47</f>
      </c>
      <c s="28">
        <f>0+M43+M47</f>
      </c>
    </row>
    <row r="43" spans="1:16" ht="12.75" customHeight="1">
      <c r="A43" t="s">
        <v>40</v>
      </c>
      <c s="6" t="s">
        <v>79</v>
      </c>
      <c s="6" t="s">
        <v>80</v>
      </c>
      <c t="s">
        <v>43</v>
      </c>
      <c s="24" t="s">
        <v>81</v>
      </c>
      <c s="25" t="s">
        <v>68</v>
      </c>
      <c s="26">
        <v>1</v>
      </c>
      <c s="25">
        <v>0</v>
      </c>
      <c s="25">
        <f>ROUND(G43*H43,6)</f>
      </c>
      <c r="L43" s="27">
        <v>0</v>
      </c>
      <c s="28">
        <f>ROUND(ROUND(L43,2)*ROUND(G43,3),2)</f>
      </c>
      <c s="25" t="s">
        <v>69</v>
      </c>
      <c>
        <f>(M43*21)/100</f>
      </c>
      <c t="s">
        <v>47</v>
      </c>
    </row>
    <row r="44" spans="1:5" ht="12.75" customHeight="1">
      <c r="A44" s="29" t="s">
        <v>48</v>
      </c>
      <c r="E44" s="30" t="s">
        <v>81</v>
      </c>
    </row>
    <row r="45" spans="1:5" ht="12.75" customHeight="1">
      <c r="A45" s="29" t="s">
        <v>49</v>
      </c>
      <c r="E45" s="31" t="s">
        <v>43</v>
      </c>
    </row>
    <row r="46" spans="5:5" ht="12.75" customHeight="1">
      <c r="E46" s="30" t="s">
        <v>43</v>
      </c>
    </row>
    <row r="47" spans="1:16" ht="12.75" customHeight="1">
      <c r="A47" t="s">
        <v>40</v>
      </c>
      <c s="6" t="s">
        <v>82</v>
      </c>
      <c s="6" t="s">
        <v>83</v>
      </c>
      <c t="s">
        <v>43</v>
      </c>
      <c s="24" t="s">
        <v>84</v>
      </c>
      <c s="25" t="s">
        <v>68</v>
      </c>
      <c s="26">
        <v>1</v>
      </c>
      <c s="25">
        <v>0</v>
      </c>
      <c s="25">
        <f>ROUND(G47*H47,6)</f>
      </c>
      <c r="L47" s="27">
        <v>0</v>
      </c>
      <c s="28">
        <f>ROUND(ROUND(L47,2)*ROUND(G47,3),2)</f>
      </c>
      <c s="25" t="s">
        <v>69</v>
      </c>
      <c>
        <f>(M47*21)/100</f>
      </c>
      <c t="s">
        <v>47</v>
      </c>
    </row>
    <row r="48" spans="1:5" ht="12.75" customHeight="1">
      <c r="A48" s="29" t="s">
        <v>48</v>
      </c>
      <c r="E48" s="30" t="s">
        <v>84</v>
      </c>
    </row>
    <row r="49" spans="1:5" ht="12.75" customHeight="1">
      <c r="A49" s="29" t="s">
        <v>49</v>
      </c>
      <c r="E49" s="31" t="s">
        <v>43</v>
      </c>
    </row>
    <row r="50" spans="5:5" ht="12.75" customHeight="1">
      <c r="E50" s="30" t="s">
        <v>43</v>
      </c>
    </row>
    <row r="51" spans="1:13" ht="12.75" customHeight="1">
      <c r="A51" t="s">
        <v>37</v>
      </c>
      <c r="C51" s="7" t="s">
        <v>85</v>
      </c>
      <c r="E51" s="32" t="s">
        <v>86</v>
      </c>
      <c r="J51" s="28">
        <f>0</f>
      </c>
      <c s="28">
        <f>0</f>
      </c>
      <c s="28">
        <f>0+L52</f>
      </c>
      <c s="28">
        <f>0+M52</f>
      </c>
    </row>
    <row r="52" spans="1:16" ht="12.75" customHeight="1">
      <c r="A52" t="s">
        <v>40</v>
      </c>
      <c s="6" t="s">
        <v>87</v>
      </c>
      <c s="6" t="s">
        <v>88</v>
      </c>
      <c t="s">
        <v>43</v>
      </c>
      <c s="24" t="s">
        <v>89</v>
      </c>
      <c s="25" t="s">
        <v>45</v>
      </c>
      <c s="26">
        <v>1</v>
      </c>
      <c s="25">
        <v>0</v>
      </c>
      <c s="25">
        <f>ROUND(G52*H52,6)</f>
      </c>
      <c r="L52" s="27">
        <v>0</v>
      </c>
      <c s="28">
        <f>ROUND(ROUND(L52,2)*ROUND(G52,3),2)</f>
      </c>
      <c s="25" t="s">
        <v>46</v>
      </c>
      <c>
        <f>(M52*21)/100</f>
      </c>
      <c t="s">
        <v>47</v>
      </c>
    </row>
    <row r="53" spans="1:5" ht="12.75" customHeight="1">
      <c r="A53" s="29" t="s">
        <v>48</v>
      </c>
      <c r="E53" s="30" t="s">
        <v>89</v>
      </c>
    </row>
    <row r="54" spans="1:5" ht="12.75" customHeight="1">
      <c r="A54" s="29" t="s">
        <v>49</v>
      </c>
      <c r="E54" s="31" t="s">
        <v>43</v>
      </c>
    </row>
    <row r="55" spans="5:5" ht="12.75" customHeight="1">
      <c r="E55" s="30" t="s">
        <v>43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P4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90</v>
      </c>
      <c s="33">
        <f>0+K8+K123+K397+M8+M123+M397</f>
      </c>
      <c s="15" t="s">
        <v>13</v>
      </c>
    </row>
    <row r="4" spans="1:5" ht="15" customHeight="1">
      <c r="A4" s="18" t="s">
        <v>18</v>
      </c>
      <c s="19" t="s">
        <v>21</v>
      </c>
      <c s="20" t="s">
        <v>90</v>
      </c>
      <c r="E4" s="19" t="s">
        <v>91</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92</v>
      </c>
      <c r="C8" s="21" t="s">
        <v>93</v>
      </c>
      <c r="E8" s="23" t="s">
        <v>94</v>
      </c>
      <c r="J8" s="22">
        <f>0+J9+J18+J23+J28+J41+J82</f>
      </c>
      <c s="22">
        <f>0+K9+K18+K23+K28+K41+K82</f>
      </c>
      <c s="22">
        <f>0+L9+L18+L23+L28+L41+L82</f>
      </c>
      <c s="22">
        <f>0+M9+M18+M23+M28+M41+M82</f>
      </c>
    </row>
    <row r="9" spans="1:13" ht="12.75" customHeight="1">
      <c r="A9" t="s">
        <v>37</v>
      </c>
      <c r="C9" s="7" t="s">
        <v>58</v>
      </c>
      <c r="E9" s="32" t="s">
        <v>95</v>
      </c>
      <c r="J9" s="28">
        <f>0</f>
      </c>
      <c s="28">
        <f>0</f>
      </c>
      <c s="28">
        <f>0+L10+L14</f>
      </c>
      <c s="28">
        <f>0+M10+M14</f>
      </c>
    </row>
    <row r="10" spans="1:16" ht="12.75" customHeight="1">
      <c r="A10" t="s">
        <v>40</v>
      </c>
      <c s="6" t="s">
        <v>96</v>
      </c>
      <c s="6" t="s">
        <v>97</v>
      </c>
      <c t="s">
        <v>43</v>
      </c>
      <c s="24" t="s">
        <v>98</v>
      </c>
      <c s="25" t="s">
        <v>54</v>
      </c>
      <c s="26">
        <v>23.625</v>
      </c>
      <c s="25">
        <v>0.0031</v>
      </c>
      <c s="25">
        <f>ROUND(G10*H10,6)</f>
      </c>
      <c r="L10" s="27">
        <v>0</v>
      </c>
      <c s="28">
        <f>ROUND(ROUND(L10,2)*ROUND(G10,3),2)</f>
      </c>
      <c s="25" t="s">
        <v>46</v>
      </c>
      <c>
        <f>(M10*21)/100</f>
      </c>
      <c t="s">
        <v>47</v>
      </c>
    </row>
    <row r="11" spans="1:5" ht="12.75" customHeight="1">
      <c r="A11" s="29" t="s">
        <v>48</v>
      </c>
      <c r="E11" s="30" t="s">
        <v>98</v>
      </c>
    </row>
    <row r="12" spans="1:5" ht="12.75" customHeight="1">
      <c r="A12" s="29" t="s">
        <v>49</v>
      </c>
      <c r="E12" s="31" t="s">
        <v>99</v>
      </c>
    </row>
    <row r="13" spans="5:5" ht="12.75" customHeight="1">
      <c r="E13" s="30" t="s">
        <v>43</v>
      </c>
    </row>
    <row r="14" spans="1:16" ht="12.75" customHeight="1">
      <c r="A14" t="s">
        <v>40</v>
      </c>
      <c s="6" t="s">
        <v>100</v>
      </c>
      <c s="6" t="s">
        <v>101</v>
      </c>
      <c t="s">
        <v>43</v>
      </c>
      <c s="24" t="s">
        <v>102</v>
      </c>
      <c s="25" t="s">
        <v>54</v>
      </c>
      <c s="26">
        <v>23.625</v>
      </c>
      <c s="25">
        <v>0</v>
      </c>
      <c s="25">
        <f>ROUND(G14*H14,6)</f>
      </c>
      <c r="L14" s="27">
        <v>0</v>
      </c>
      <c s="28">
        <f>ROUND(ROUND(L14,2)*ROUND(G14,3),2)</f>
      </c>
      <c s="25" t="s">
        <v>46</v>
      </c>
      <c>
        <f>(M14*21)/100</f>
      </c>
      <c t="s">
        <v>47</v>
      </c>
    </row>
    <row r="15" spans="1:5" ht="12.75" customHeight="1">
      <c r="A15" s="29" t="s">
        <v>48</v>
      </c>
      <c r="E15" s="30" t="s">
        <v>102</v>
      </c>
    </row>
    <row r="16" spans="1:5" ht="12.75" customHeight="1">
      <c r="A16" s="29" t="s">
        <v>49</v>
      </c>
      <c r="E16" s="31" t="s">
        <v>43</v>
      </c>
    </row>
    <row r="17" spans="5:5" ht="12.75" customHeight="1">
      <c r="E17" s="30" t="s">
        <v>43</v>
      </c>
    </row>
    <row r="18" spans="1:13" ht="12.75" customHeight="1">
      <c r="A18" t="s">
        <v>37</v>
      </c>
      <c r="C18" s="7" t="s">
        <v>103</v>
      </c>
      <c r="E18" s="32" t="s">
        <v>104</v>
      </c>
      <c r="J18" s="28">
        <f>0</f>
      </c>
      <c s="28">
        <f>0</f>
      </c>
      <c s="28">
        <f>0+L19</f>
      </c>
      <c s="28">
        <f>0+M19</f>
      </c>
    </row>
    <row r="19" spans="1:16" ht="12.75" customHeight="1">
      <c r="A19" t="s">
        <v>40</v>
      </c>
      <c s="6" t="s">
        <v>105</v>
      </c>
      <c s="6" t="s">
        <v>106</v>
      </c>
      <c t="s">
        <v>43</v>
      </c>
      <c s="24" t="s">
        <v>107</v>
      </c>
      <c s="25" t="s">
        <v>64</v>
      </c>
      <c s="26">
        <v>182</v>
      </c>
      <c s="25">
        <v>0.00269</v>
      </c>
      <c s="25">
        <f>ROUND(G19*H19,6)</f>
      </c>
      <c r="L19" s="27">
        <v>0</v>
      </c>
      <c s="28">
        <f>ROUND(ROUND(L19,2)*ROUND(G19,3),2)</f>
      </c>
      <c s="25" t="s">
        <v>46</v>
      </c>
      <c>
        <f>(M19*21)/100</f>
      </c>
      <c t="s">
        <v>47</v>
      </c>
    </row>
    <row r="20" spans="1:5" ht="12.75" customHeight="1">
      <c r="A20" s="29" t="s">
        <v>48</v>
      </c>
      <c r="E20" s="30" t="s">
        <v>107</v>
      </c>
    </row>
    <row r="21" spans="1:5" ht="12.75" customHeight="1">
      <c r="A21" s="29" t="s">
        <v>49</v>
      </c>
      <c r="E21" s="31" t="s">
        <v>108</v>
      </c>
    </row>
    <row r="22" spans="5:5" ht="12.75" customHeight="1">
      <c r="E22" s="30" t="s">
        <v>109</v>
      </c>
    </row>
    <row r="23" spans="1:13" ht="12.75" customHeight="1">
      <c r="A23" t="s">
        <v>37</v>
      </c>
      <c r="C23" s="7" t="s">
        <v>110</v>
      </c>
      <c r="E23" s="32" t="s">
        <v>111</v>
      </c>
      <c r="J23" s="28">
        <f>0</f>
      </c>
      <c s="28">
        <f>0</f>
      </c>
      <c s="28">
        <f>0+L24</f>
      </c>
      <c s="28">
        <f>0+M24</f>
      </c>
    </row>
    <row r="24" spans="1:16" ht="12.75" customHeight="1">
      <c r="A24" t="s">
        <v>40</v>
      </c>
      <c s="6" t="s">
        <v>112</v>
      </c>
      <c s="6" t="s">
        <v>113</v>
      </c>
      <c t="s">
        <v>43</v>
      </c>
      <c s="24" t="s">
        <v>114</v>
      </c>
      <c s="25" t="s">
        <v>64</v>
      </c>
      <c s="26">
        <v>47.6</v>
      </c>
      <c s="25">
        <v>0</v>
      </c>
      <c s="25">
        <f>ROUND(G24*H24,6)</f>
      </c>
      <c r="L24" s="27">
        <v>0</v>
      </c>
      <c s="28">
        <f>ROUND(ROUND(L24,2)*ROUND(G24,3),2)</f>
      </c>
      <c s="25" t="s">
        <v>46</v>
      </c>
      <c>
        <f>(M24*21)/100</f>
      </c>
      <c t="s">
        <v>47</v>
      </c>
    </row>
    <row r="25" spans="1:5" ht="12.75" customHeight="1">
      <c r="A25" s="29" t="s">
        <v>48</v>
      </c>
      <c r="E25" s="30" t="s">
        <v>114</v>
      </c>
    </row>
    <row r="26" spans="1:5" ht="12.75" customHeight="1">
      <c r="A26" s="29" t="s">
        <v>49</v>
      </c>
      <c r="E26" s="31" t="s">
        <v>115</v>
      </c>
    </row>
    <row r="27" spans="5:5" ht="12.75" customHeight="1">
      <c r="E27" s="30" t="s">
        <v>43</v>
      </c>
    </row>
    <row r="28" spans="1:13" ht="12.75" customHeight="1">
      <c r="A28" t="s">
        <v>37</v>
      </c>
      <c r="C28" s="7" t="s">
        <v>116</v>
      </c>
      <c r="E28" s="32" t="s">
        <v>117</v>
      </c>
      <c r="J28" s="28">
        <f>0</f>
      </c>
      <c s="28">
        <f>0</f>
      </c>
      <c s="28">
        <f>0+L29+L33+L37</f>
      </c>
      <c s="28">
        <f>0+M29+M33+M37</f>
      </c>
    </row>
    <row r="29" spans="1:16" ht="12.75" customHeight="1">
      <c r="A29" t="s">
        <v>40</v>
      </c>
      <c s="6" t="s">
        <v>118</v>
      </c>
      <c s="6" t="s">
        <v>119</v>
      </c>
      <c t="s">
        <v>43</v>
      </c>
      <c s="24" t="s">
        <v>120</v>
      </c>
      <c s="25" t="s">
        <v>64</v>
      </c>
      <c s="26">
        <v>35.7</v>
      </c>
      <c s="25">
        <v>0</v>
      </c>
      <c s="25">
        <f>ROUND(G29*H29,6)</f>
      </c>
      <c r="L29" s="27">
        <v>0</v>
      </c>
      <c s="28">
        <f>ROUND(ROUND(L29,2)*ROUND(G29,3),2)</f>
      </c>
      <c s="25" t="s">
        <v>46</v>
      </c>
      <c>
        <f>(M29*21)/100</f>
      </c>
      <c t="s">
        <v>47</v>
      </c>
    </row>
    <row r="30" spans="1:5" ht="12.75" customHeight="1">
      <c r="A30" s="29" t="s">
        <v>48</v>
      </c>
      <c r="E30" s="30" t="s">
        <v>120</v>
      </c>
    </row>
    <row r="31" spans="1:5" ht="12.75" customHeight="1">
      <c r="A31" s="29" t="s">
        <v>49</v>
      </c>
      <c r="E31" s="31" t="s">
        <v>121</v>
      </c>
    </row>
    <row r="32" spans="5:5" ht="12.75" customHeight="1">
      <c r="E32" s="30" t="s">
        <v>43</v>
      </c>
    </row>
    <row r="33" spans="1:16" ht="12.75" customHeight="1">
      <c r="A33" t="s">
        <v>40</v>
      </c>
      <c s="6" t="s">
        <v>122</v>
      </c>
      <c s="6" t="s">
        <v>123</v>
      </c>
      <c t="s">
        <v>43</v>
      </c>
      <c s="24" t="s">
        <v>124</v>
      </c>
      <c s="25" t="s">
        <v>125</v>
      </c>
      <c s="26">
        <v>105</v>
      </c>
      <c s="25">
        <v>0</v>
      </c>
      <c s="25">
        <f>ROUND(G33*H33,6)</f>
      </c>
      <c r="L33" s="27">
        <v>0</v>
      </c>
      <c s="28">
        <f>ROUND(ROUND(L33,2)*ROUND(G33,3),2)</f>
      </c>
      <c s="25" t="s">
        <v>46</v>
      </c>
      <c>
        <f>(M33*21)/100</f>
      </c>
      <c t="s">
        <v>47</v>
      </c>
    </row>
    <row r="34" spans="1:5" ht="12.75" customHeight="1">
      <c r="A34" s="29" t="s">
        <v>48</v>
      </c>
      <c r="E34" s="30" t="s">
        <v>124</v>
      </c>
    </row>
    <row r="35" spans="1:5" ht="25.5" customHeight="1">
      <c r="A35" s="29" t="s">
        <v>49</v>
      </c>
      <c r="E35" s="31" t="s">
        <v>126</v>
      </c>
    </row>
    <row r="36" spans="5:5" ht="12.75" customHeight="1">
      <c r="E36" s="30" t="s">
        <v>127</v>
      </c>
    </row>
    <row r="37" spans="1:16" ht="12.75" customHeight="1">
      <c r="A37" t="s">
        <v>40</v>
      </c>
      <c s="6" t="s">
        <v>128</v>
      </c>
      <c s="6" t="s">
        <v>129</v>
      </c>
      <c t="s">
        <v>43</v>
      </c>
      <c s="24" t="s">
        <v>130</v>
      </c>
      <c s="25" t="s">
        <v>125</v>
      </c>
      <c s="26">
        <v>18</v>
      </c>
      <c s="25">
        <v>0</v>
      </c>
      <c s="25">
        <f>ROUND(G37*H37,6)</f>
      </c>
      <c r="L37" s="27">
        <v>0</v>
      </c>
      <c s="28">
        <f>ROUND(ROUND(L37,2)*ROUND(G37,3),2)</f>
      </c>
      <c s="25" t="s">
        <v>46</v>
      </c>
      <c>
        <f>(M37*21)/100</f>
      </c>
      <c t="s">
        <v>47</v>
      </c>
    </row>
    <row r="38" spans="1:5" ht="12.75" customHeight="1">
      <c r="A38" s="29" t="s">
        <v>48</v>
      </c>
      <c r="E38" s="30" t="s">
        <v>130</v>
      </c>
    </row>
    <row r="39" spans="1:5" ht="12.75" customHeight="1">
      <c r="A39" s="29" t="s">
        <v>49</v>
      </c>
      <c r="E39" s="31" t="s">
        <v>131</v>
      </c>
    </row>
    <row r="40" spans="5:5" ht="12.75" customHeight="1">
      <c r="E40" s="30" t="s">
        <v>127</v>
      </c>
    </row>
    <row r="41" spans="1:13" ht="12.75" customHeight="1">
      <c r="A41" t="s">
        <v>37</v>
      </c>
      <c r="C41" s="7" t="s">
        <v>79</v>
      </c>
      <c r="E41" s="32" t="s">
        <v>132</v>
      </c>
      <c r="J41" s="28">
        <f>0</f>
      </c>
      <c s="28">
        <f>0</f>
      </c>
      <c s="28">
        <f>0+L42+L46+L50+L54+L58+L62+L66+L70+L74+L78</f>
      </c>
      <c s="28">
        <f>0+M42+M46+M50+M54+M58+M62+M66+M70+M74+M78</f>
      </c>
    </row>
    <row r="42" spans="1:16" ht="12.75" customHeight="1">
      <c r="A42" t="s">
        <v>40</v>
      </c>
      <c s="6" t="s">
        <v>41</v>
      </c>
      <c s="6" t="s">
        <v>133</v>
      </c>
      <c t="s">
        <v>43</v>
      </c>
      <c s="24" t="s">
        <v>134</v>
      </c>
      <c s="25" t="s">
        <v>54</v>
      </c>
      <c s="26">
        <v>360</v>
      </c>
      <c s="25">
        <v>0</v>
      </c>
      <c s="25">
        <f>ROUND(G42*H42,6)</f>
      </c>
      <c r="L42" s="27">
        <v>0</v>
      </c>
      <c s="28">
        <f>ROUND(ROUND(L42,2)*ROUND(G42,3),2)</f>
      </c>
      <c s="25" t="s">
        <v>46</v>
      </c>
      <c>
        <f>(M42*21)/100</f>
      </c>
      <c t="s">
        <v>47</v>
      </c>
    </row>
    <row r="43" spans="1:5" ht="12.75" customHeight="1">
      <c r="A43" s="29" t="s">
        <v>48</v>
      </c>
      <c r="E43" s="30" t="s">
        <v>134</v>
      </c>
    </row>
    <row r="44" spans="1:5" ht="12.75" customHeight="1">
      <c r="A44" s="29" t="s">
        <v>49</v>
      </c>
      <c r="E44" s="31" t="s">
        <v>135</v>
      </c>
    </row>
    <row r="45" spans="5:5" ht="12.75" customHeight="1">
      <c r="E45" s="30" t="s">
        <v>136</v>
      </c>
    </row>
    <row r="46" spans="1:16" ht="12.75" customHeight="1">
      <c r="A46" t="s">
        <v>40</v>
      </c>
      <c s="6" t="s">
        <v>47</v>
      </c>
      <c s="6" t="s">
        <v>137</v>
      </c>
      <c t="s">
        <v>43</v>
      </c>
      <c s="24" t="s">
        <v>138</v>
      </c>
      <c s="25" t="s">
        <v>54</v>
      </c>
      <c s="26">
        <v>10800</v>
      </c>
      <c s="25">
        <v>0</v>
      </c>
      <c s="25">
        <f>ROUND(G46*H46,6)</f>
      </c>
      <c r="L46" s="27">
        <v>0</v>
      </c>
      <c s="28">
        <f>ROUND(ROUND(L46,2)*ROUND(G46,3),2)</f>
      </c>
      <c s="25" t="s">
        <v>46</v>
      </c>
      <c>
        <f>(M46*21)/100</f>
      </c>
      <c t="s">
        <v>47</v>
      </c>
    </row>
    <row r="47" spans="1:5" ht="12.75" customHeight="1">
      <c r="A47" s="29" t="s">
        <v>48</v>
      </c>
      <c r="E47" s="30" t="s">
        <v>139</v>
      </c>
    </row>
    <row r="48" spans="1:5" ht="12.75" customHeight="1">
      <c r="A48" s="29" t="s">
        <v>49</v>
      </c>
      <c r="E48" s="31" t="s">
        <v>43</v>
      </c>
    </row>
    <row r="49" spans="5:5" ht="12.75" customHeight="1">
      <c r="E49" s="30" t="s">
        <v>136</v>
      </c>
    </row>
    <row r="50" spans="1:16" ht="12.75" customHeight="1">
      <c r="A50" t="s">
        <v>40</v>
      </c>
      <c s="6" t="s">
        <v>55</v>
      </c>
      <c s="6" t="s">
        <v>140</v>
      </c>
      <c t="s">
        <v>43</v>
      </c>
      <c s="24" t="s">
        <v>141</v>
      </c>
      <c s="25" t="s">
        <v>54</v>
      </c>
      <c s="26">
        <v>360</v>
      </c>
      <c s="25">
        <v>0</v>
      </c>
      <c s="25">
        <f>ROUND(G50*H50,6)</f>
      </c>
      <c r="L50" s="27">
        <v>0</v>
      </c>
      <c s="28">
        <f>ROUND(ROUND(L50,2)*ROUND(G50,3),2)</f>
      </c>
      <c s="25" t="s">
        <v>46</v>
      </c>
      <c>
        <f>(M50*21)/100</f>
      </c>
      <c t="s">
        <v>47</v>
      </c>
    </row>
    <row r="51" spans="1:5" ht="12.75" customHeight="1">
      <c r="A51" s="29" t="s">
        <v>48</v>
      </c>
      <c r="E51" s="30" t="s">
        <v>141</v>
      </c>
    </row>
    <row r="52" spans="1:5" ht="12.75" customHeight="1">
      <c r="A52" s="29" t="s">
        <v>49</v>
      </c>
      <c r="E52" s="31" t="s">
        <v>43</v>
      </c>
    </row>
    <row r="53" spans="5:5" ht="12.75" customHeight="1">
      <c r="E53" s="30" t="s">
        <v>142</v>
      </c>
    </row>
    <row r="54" spans="1:16" ht="12.75" customHeight="1">
      <c r="A54" t="s">
        <v>40</v>
      </c>
      <c s="6" t="s">
        <v>58</v>
      </c>
      <c s="6" t="s">
        <v>143</v>
      </c>
      <c t="s">
        <v>43</v>
      </c>
      <c s="24" t="s">
        <v>144</v>
      </c>
      <c s="25" t="s">
        <v>54</v>
      </c>
      <c s="26">
        <v>360</v>
      </c>
      <c s="25">
        <v>0</v>
      </c>
      <c s="25">
        <f>ROUND(G54*H54,6)</f>
      </c>
      <c r="L54" s="27">
        <v>0</v>
      </c>
      <c s="28">
        <f>ROUND(ROUND(L54,2)*ROUND(G54,3),2)</f>
      </c>
      <c s="25" t="s">
        <v>46</v>
      </c>
      <c>
        <f>(M54*21)/100</f>
      </c>
      <c t="s">
        <v>47</v>
      </c>
    </row>
    <row r="55" spans="1:5" ht="12.75" customHeight="1">
      <c r="A55" s="29" t="s">
        <v>48</v>
      </c>
      <c r="E55" s="30" t="s">
        <v>144</v>
      </c>
    </row>
    <row r="56" spans="1:5" ht="12.75" customHeight="1">
      <c r="A56" s="29" t="s">
        <v>49</v>
      </c>
      <c r="E56" s="31" t="s">
        <v>43</v>
      </c>
    </row>
    <row r="57" spans="5:5" ht="12.75" customHeight="1">
      <c r="E57" s="30" t="s">
        <v>145</v>
      </c>
    </row>
    <row r="58" spans="1:16" ht="12.75" customHeight="1">
      <c r="A58" t="s">
        <v>40</v>
      </c>
      <c s="6" t="s">
        <v>61</v>
      </c>
      <c s="6" t="s">
        <v>146</v>
      </c>
      <c t="s">
        <v>43</v>
      </c>
      <c s="24" t="s">
        <v>147</v>
      </c>
      <c s="25" t="s">
        <v>54</v>
      </c>
      <c s="26">
        <v>10800</v>
      </c>
      <c s="25">
        <v>0</v>
      </c>
      <c s="25">
        <f>ROUND(G58*H58,6)</f>
      </c>
      <c r="L58" s="27">
        <v>0</v>
      </c>
      <c s="28">
        <f>ROUND(ROUND(L58,2)*ROUND(G58,3),2)</f>
      </c>
      <c s="25" t="s">
        <v>46</v>
      </c>
      <c>
        <f>(M58*21)/100</f>
      </c>
      <c t="s">
        <v>47</v>
      </c>
    </row>
    <row r="59" spans="1:5" ht="12.75" customHeight="1">
      <c r="A59" s="29" t="s">
        <v>48</v>
      </c>
      <c r="E59" s="30" t="s">
        <v>147</v>
      </c>
    </row>
    <row r="60" spans="1:5" ht="12.75" customHeight="1">
      <c r="A60" s="29" t="s">
        <v>49</v>
      </c>
      <c r="E60" s="31" t="s">
        <v>43</v>
      </c>
    </row>
    <row r="61" spans="5:5" ht="12.75" customHeight="1">
      <c r="E61" s="30" t="s">
        <v>145</v>
      </c>
    </row>
    <row r="62" spans="1:16" ht="12.75" customHeight="1">
      <c r="A62" t="s">
        <v>40</v>
      </c>
      <c s="6" t="s">
        <v>65</v>
      </c>
      <c s="6" t="s">
        <v>148</v>
      </c>
      <c t="s">
        <v>43</v>
      </c>
      <c s="24" t="s">
        <v>149</v>
      </c>
      <c s="25" t="s">
        <v>54</v>
      </c>
      <c s="26">
        <v>360</v>
      </c>
      <c s="25">
        <v>0</v>
      </c>
      <c s="25">
        <f>ROUND(G62*H62,6)</f>
      </c>
      <c r="L62" s="27">
        <v>0</v>
      </c>
      <c s="28">
        <f>ROUND(ROUND(L62,2)*ROUND(G62,3),2)</f>
      </c>
      <c s="25" t="s">
        <v>46</v>
      </c>
      <c>
        <f>(M62*21)/100</f>
      </c>
      <c t="s">
        <v>47</v>
      </c>
    </row>
    <row r="63" spans="1:5" ht="12.75" customHeight="1">
      <c r="A63" s="29" t="s">
        <v>48</v>
      </c>
      <c r="E63" s="30" t="s">
        <v>149</v>
      </c>
    </row>
    <row r="64" spans="1:5" ht="12.75" customHeight="1">
      <c r="A64" s="29" t="s">
        <v>49</v>
      </c>
      <c r="E64" s="31" t="s">
        <v>43</v>
      </c>
    </row>
    <row r="65" spans="5:5" ht="12.75" customHeight="1">
      <c r="E65" s="30" t="s">
        <v>43</v>
      </c>
    </row>
    <row r="66" spans="1:16" ht="12.75" customHeight="1">
      <c r="A66" t="s">
        <v>40</v>
      </c>
      <c s="6" t="s">
        <v>70</v>
      </c>
      <c s="6" t="s">
        <v>150</v>
      </c>
      <c t="s">
        <v>43</v>
      </c>
      <c s="24" t="s">
        <v>151</v>
      </c>
      <c s="25" t="s">
        <v>152</v>
      </c>
      <c s="26">
        <v>4.725</v>
      </c>
      <c s="25">
        <v>0</v>
      </c>
      <c s="25">
        <f>ROUND(G66*H66,6)</f>
      </c>
      <c r="L66" s="27">
        <v>0</v>
      </c>
      <c s="28">
        <f>ROUND(ROUND(L66,2)*ROUND(G66,3),2)</f>
      </c>
      <c s="25" t="s">
        <v>46</v>
      </c>
      <c>
        <f>(M66*21)/100</f>
      </c>
      <c t="s">
        <v>47</v>
      </c>
    </row>
    <row r="67" spans="1:5" ht="12.75" customHeight="1">
      <c r="A67" s="29" t="s">
        <v>48</v>
      </c>
      <c r="E67" s="30" t="s">
        <v>151</v>
      </c>
    </row>
    <row r="68" spans="1:5" ht="12.75" customHeight="1">
      <c r="A68" s="29" t="s">
        <v>49</v>
      </c>
      <c r="E68" s="31" t="s">
        <v>153</v>
      </c>
    </row>
    <row r="69" spans="5:5" ht="12.75" customHeight="1">
      <c r="E69" s="30" t="s">
        <v>154</v>
      </c>
    </row>
    <row r="70" spans="1:16" ht="12.75" customHeight="1">
      <c r="A70" t="s">
        <v>40</v>
      </c>
      <c s="6" t="s">
        <v>79</v>
      </c>
      <c s="6" t="s">
        <v>155</v>
      </c>
      <c t="s">
        <v>43</v>
      </c>
      <c s="24" t="s">
        <v>156</v>
      </c>
      <c s="25" t="s">
        <v>54</v>
      </c>
      <c s="26">
        <v>39.6</v>
      </c>
      <c s="25">
        <v>0</v>
      </c>
      <c s="25">
        <f>ROUND(G70*H70,6)</f>
      </c>
      <c r="L70" s="27">
        <v>0</v>
      </c>
      <c s="28">
        <f>ROUND(ROUND(L70,2)*ROUND(G70,3),2)</f>
      </c>
      <c s="25" t="s">
        <v>46</v>
      </c>
      <c>
        <f>(M70*21)/100</f>
      </c>
      <c t="s">
        <v>47</v>
      </c>
    </row>
    <row r="71" spans="1:5" ht="12.75" customHeight="1">
      <c r="A71" s="29" t="s">
        <v>48</v>
      </c>
      <c r="E71" s="30" t="s">
        <v>156</v>
      </c>
    </row>
    <row r="72" spans="1:5" ht="38.25" customHeight="1">
      <c r="A72" s="29" t="s">
        <v>49</v>
      </c>
      <c r="E72" s="31" t="s">
        <v>157</v>
      </c>
    </row>
    <row r="73" spans="5:5" ht="12.75" customHeight="1">
      <c r="E73" s="30" t="s">
        <v>158</v>
      </c>
    </row>
    <row r="74" spans="1:16" ht="12.75" customHeight="1">
      <c r="A74" t="s">
        <v>40</v>
      </c>
      <c s="6" t="s">
        <v>82</v>
      </c>
      <c s="6" t="s">
        <v>159</v>
      </c>
      <c t="s">
        <v>43</v>
      </c>
      <c s="24" t="s">
        <v>160</v>
      </c>
      <c s="25" t="s">
        <v>54</v>
      </c>
      <c s="26">
        <v>111.92</v>
      </c>
      <c s="25">
        <v>0</v>
      </c>
      <c s="25">
        <f>ROUND(G74*H74,6)</f>
      </c>
      <c r="L74" s="27">
        <v>0</v>
      </c>
      <c s="28">
        <f>ROUND(ROUND(L74,2)*ROUND(G74,3),2)</f>
      </c>
      <c s="25" t="s">
        <v>46</v>
      </c>
      <c>
        <f>(M74*21)/100</f>
      </c>
      <c t="s">
        <v>47</v>
      </c>
    </row>
    <row r="75" spans="1:5" ht="12.75" customHeight="1">
      <c r="A75" s="29" t="s">
        <v>48</v>
      </c>
      <c r="E75" s="30" t="s">
        <v>160</v>
      </c>
    </row>
    <row r="76" spans="1:5" ht="76.5" customHeight="1">
      <c r="A76" s="29" t="s">
        <v>49</v>
      </c>
      <c r="E76" s="31" t="s">
        <v>161</v>
      </c>
    </row>
    <row r="77" spans="5:5" ht="12.75" customHeight="1">
      <c r="E77" s="30" t="s">
        <v>158</v>
      </c>
    </row>
    <row r="78" spans="1:16" ht="12.75" customHeight="1">
      <c r="A78" t="s">
        <v>40</v>
      </c>
      <c s="6" t="s">
        <v>162</v>
      </c>
      <c s="6" t="s">
        <v>163</v>
      </c>
      <c t="s">
        <v>43</v>
      </c>
      <c s="24" t="s">
        <v>164</v>
      </c>
      <c s="25" t="s">
        <v>54</v>
      </c>
      <c s="26">
        <v>10.295</v>
      </c>
      <c s="25">
        <v>0</v>
      </c>
      <c s="25">
        <f>ROUND(G78*H78,6)</f>
      </c>
      <c r="L78" s="27">
        <v>0</v>
      </c>
      <c s="28">
        <f>ROUND(ROUND(L78,2)*ROUND(G78,3),2)</f>
      </c>
      <c s="25" t="s">
        <v>46</v>
      </c>
      <c>
        <f>(M78*21)/100</f>
      </c>
      <c t="s">
        <v>47</v>
      </c>
    </row>
    <row r="79" spans="1:5" ht="12.75" customHeight="1">
      <c r="A79" s="29" t="s">
        <v>48</v>
      </c>
      <c r="E79" s="30" t="s">
        <v>164</v>
      </c>
    </row>
    <row r="80" spans="1:5" ht="63.75" customHeight="1">
      <c r="A80" s="29" t="s">
        <v>49</v>
      </c>
      <c r="E80" s="31" t="s">
        <v>165</v>
      </c>
    </row>
    <row r="81" spans="5:5" ht="12.75" customHeight="1">
      <c r="E81" s="30" t="s">
        <v>166</v>
      </c>
    </row>
    <row r="82" spans="1:13" ht="12.75" customHeight="1">
      <c r="A82" t="s">
        <v>37</v>
      </c>
      <c r="C82" s="7" t="s">
        <v>167</v>
      </c>
      <c r="E82" s="32" t="s">
        <v>168</v>
      </c>
      <c r="J82" s="28">
        <f>0</f>
      </c>
      <c s="28">
        <f>0</f>
      </c>
      <c s="28">
        <f>0+L83+L87+L91+L95+L99+L103+L107+L111+L115+L119</f>
      </c>
      <c s="28">
        <f>0+M83+M87+M91+M95+M99+M103+M107+M111+M115+M119</f>
      </c>
    </row>
    <row r="83" spans="1:16" ht="12.75" customHeight="1">
      <c r="A83" t="s">
        <v>40</v>
      </c>
      <c s="6" t="s">
        <v>87</v>
      </c>
      <c s="6" t="s">
        <v>169</v>
      </c>
      <c t="s">
        <v>43</v>
      </c>
      <c s="24" t="s">
        <v>170</v>
      </c>
      <c s="25" t="s">
        <v>171</v>
      </c>
      <c s="26">
        <v>21.954</v>
      </c>
      <c s="25">
        <v>0</v>
      </c>
      <c s="25">
        <f>ROUND(G83*H83,6)</f>
      </c>
      <c r="L83" s="27">
        <v>0</v>
      </c>
      <c s="28">
        <f>ROUND(ROUND(L83,2)*ROUND(G83,3),2)</f>
      </c>
      <c s="25" t="s">
        <v>46</v>
      </c>
      <c>
        <f>(M83*21)/100</f>
      </c>
      <c t="s">
        <v>47</v>
      </c>
    </row>
    <row r="84" spans="1:5" ht="12.75" customHeight="1">
      <c r="A84" s="29" t="s">
        <v>48</v>
      </c>
      <c r="E84" s="30" t="s">
        <v>170</v>
      </c>
    </row>
    <row r="85" spans="1:5" ht="12.75" customHeight="1">
      <c r="A85" s="29" t="s">
        <v>49</v>
      </c>
      <c r="E85" s="31" t="s">
        <v>43</v>
      </c>
    </row>
    <row r="86" spans="5:5" ht="12.75" customHeight="1">
      <c r="E86" s="30" t="s">
        <v>172</v>
      </c>
    </row>
    <row r="87" spans="1:16" ht="12.75" customHeight="1">
      <c r="A87" t="s">
        <v>40</v>
      </c>
      <c s="6" t="s">
        <v>173</v>
      </c>
      <c s="6" t="s">
        <v>174</v>
      </c>
      <c t="s">
        <v>43</v>
      </c>
      <c s="24" t="s">
        <v>175</v>
      </c>
      <c s="25" t="s">
        <v>64</v>
      </c>
      <c s="26">
        <v>40</v>
      </c>
      <c s="25">
        <v>0</v>
      </c>
      <c s="25">
        <f>ROUND(G87*H87,6)</f>
      </c>
      <c r="L87" s="27">
        <v>0</v>
      </c>
      <c s="28">
        <f>ROUND(ROUND(L87,2)*ROUND(G87,3),2)</f>
      </c>
      <c s="25" t="s">
        <v>46</v>
      </c>
      <c>
        <f>(M87*21)/100</f>
      </c>
      <c t="s">
        <v>47</v>
      </c>
    </row>
    <row r="88" spans="1:5" ht="12.75" customHeight="1">
      <c r="A88" s="29" t="s">
        <v>48</v>
      </c>
      <c r="E88" s="30" t="s">
        <v>175</v>
      </c>
    </row>
    <row r="89" spans="1:5" ht="12.75" customHeight="1">
      <c r="A89" s="29" t="s">
        <v>49</v>
      </c>
      <c r="E89" s="31" t="s">
        <v>43</v>
      </c>
    </row>
    <row r="90" spans="5:5" ht="12.75" customHeight="1">
      <c r="E90" s="30" t="s">
        <v>176</v>
      </c>
    </row>
    <row r="91" spans="1:16" ht="12.75" customHeight="1">
      <c r="A91" t="s">
        <v>40</v>
      </c>
      <c s="6" t="s">
        <v>177</v>
      </c>
      <c s="6" t="s">
        <v>178</v>
      </c>
      <c t="s">
        <v>43</v>
      </c>
      <c s="24" t="s">
        <v>179</v>
      </c>
      <c s="25" t="s">
        <v>64</v>
      </c>
      <c s="26">
        <v>400</v>
      </c>
      <c s="25">
        <v>0</v>
      </c>
      <c s="25">
        <f>ROUND(G91*H91,6)</f>
      </c>
      <c r="L91" s="27">
        <v>0</v>
      </c>
      <c s="28">
        <f>ROUND(ROUND(L91,2)*ROUND(G91,3),2)</f>
      </c>
      <c s="25" t="s">
        <v>46</v>
      </c>
      <c>
        <f>(M91*21)/100</f>
      </c>
      <c t="s">
        <v>47</v>
      </c>
    </row>
    <row r="92" spans="1:5" ht="12.75" customHeight="1">
      <c r="A92" s="29" t="s">
        <v>48</v>
      </c>
      <c r="E92" s="30" t="s">
        <v>179</v>
      </c>
    </row>
    <row r="93" spans="1:5" ht="12.75" customHeight="1">
      <c r="A93" s="29" t="s">
        <v>49</v>
      </c>
      <c r="E93" s="31" t="s">
        <v>43</v>
      </c>
    </row>
    <row r="94" spans="5:5" ht="12.75" customHeight="1">
      <c r="E94" s="30" t="s">
        <v>176</v>
      </c>
    </row>
    <row r="95" spans="1:16" ht="12.75" customHeight="1">
      <c r="A95" t="s">
        <v>40</v>
      </c>
      <c s="6" t="s">
        <v>180</v>
      </c>
      <c s="6" t="s">
        <v>181</v>
      </c>
      <c t="s">
        <v>43</v>
      </c>
      <c s="24" t="s">
        <v>182</v>
      </c>
      <c s="25" t="s">
        <v>171</v>
      </c>
      <c s="26">
        <v>21.954</v>
      </c>
      <c s="25">
        <v>0</v>
      </c>
      <c s="25">
        <f>ROUND(G95*H95,6)</f>
      </c>
      <c r="L95" s="27">
        <v>0</v>
      </c>
      <c s="28">
        <f>ROUND(ROUND(L95,2)*ROUND(G95,3),2)</f>
      </c>
      <c s="25" t="s">
        <v>183</v>
      </c>
      <c>
        <f>(M95*21)/100</f>
      </c>
      <c t="s">
        <v>47</v>
      </c>
    </row>
    <row r="96" spans="1:5" ht="12.75" customHeight="1">
      <c r="A96" s="29" t="s">
        <v>48</v>
      </c>
      <c r="E96" s="30" t="s">
        <v>182</v>
      </c>
    </row>
    <row r="97" spans="1:5" ht="12.75" customHeight="1">
      <c r="A97" s="29" t="s">
        <v>49</v>
      </c>
      <c r="E97" s="31" t="s">
        <v>43</v>
      </c>
    </row>
    <row r="98" spans="5:5" ht="12.75" customHeight="1">
      <c r="E98" s="30" t="s">
        <v>184</v>
      </c>
    </row>
    <row r="99" spans="1:16" ht="12.75" customHeight="1">
      <c r="A99" t="s">
        <v>40</v>
      </c>
      <c s="6" t="s">
        <v>185</v>
      </c>
      <c s="6" t="s">
        <v>186</v>
      </c>
      <c t="s">
        <v>43</v>
      </c>
      <c s="24" t="s">
        <v>187</v>
      </c>
      <c s="25" t="s">
        <v>171</v>
      </c>
      <c s="26">
        <v>219.54</v>
      </c>
      <c s="25">
        <v>0</v>
      </c>
      <c s="25">
        <f>ROUND(G99*H99,6)</f>
      </c>
      <c r="L99" s="27">
        <v>0</v>
      </c>
      <c s="28">
        <f>ROUND(ROUND(L99,2)*ROUND(G99,3),2)</f>
      </c>
      <c s="25" t="s">
        <v>183</v>
      </c>
      <c>
        <f>(M99*21)/100</f>
      </c>
      <c t="s">
        <v>47</v>
      </c>
    </row>
    <row r="100" spans="1:5" ht="12.75" customHeight="1">
      <c r="A100" s="29" t="s">
        <v>48</v>
      </c>
      <c r="E100" s="30" t="s">
        <v>187</v>
      </c>
    </row>
    <row r="101" spans="1:5" ht="12.75" customHeight="1">
      <c r="A101" s="29" t="s">
        <v>49</v>
      </c>
      <c r="E101" s="31" t="s">
        <v>43</v>
      </c>
    </row>
    <row r="102" spans="5:5" ht="12.75" customHeight="1">
      <c r="E102" s="30" t="s">
        <v>184</v>
      </c>
    </row>
    <row r="103" spans="1:16" ht="12.75" customHeight="1">
      <c r="A103" t="s">
        <v>40</v>
      </c>
      <c s="6" t="s">
        <v>188</v>
      </c>
      <c s="6" t="s">
        <v>189</v>
      </c>
      <c t="s">
        <v>43</v>
      </c>
      <c s="24" t="s">
        <v>190</v>
      </c>
      <c s="25" t="s">
        <v>171</v>
      </c>
      <c s="26">
        <v>11.34</v>
      </c>
      <c s="25">
        <v>0</v>
      </c>
      <c s="25">
        <f>ROUND(G103*H103,6)</f>
      </c>
      <c r="L103" s="27">
        <v>0</v>
      </c>
      <c s="28">
        <f>ROUND(ROUND(L103,2)*ROUND(G103,3),2)</f>
      </c>
      <c s="25" t="s">
        <v>46</v>
      </c>
      <c>
        <f>(M103*21)/100</f>
      </c>
      <c t="s">
        <v>47</v>
      </c>
    </row>
    <row r="104" spans="1:5" ht="12.75" customHeight="1">
      <c r="A104" s="29" t="s">
        <v>48</v>
      </c>
      <c r="E104" s="30" t="s">
        <v>190</v>
      </c>
    </row>
    <row r="105" spans="1:5" ht="12.75" customHeight="1">
      <c r="A105" s="29" t="s">
        <v>49</v>
      </c>
      <c r="E105" s="31" t="s">
        <v>191</v>
      </c>
    </row>
    <row r="106" spans="5:5" ht="12.75" customHeight="1">
      <c r="E106" s="30" t="s">
        <v>192</v>
      </c>
    </row>
    <row r="107" spans="1:16" ht="12.75" customHeight="1">
      <c r="A107" t="s">
        <v>40</v>
      </c>
      <c s="6" t="s">
        <v>193</v>
      </c>
      <c s="6" t="s">
        <v>194</v>
      </c>
      <c t="s">
        <v>43</v>
      </c>
      <c s="24" t="s">
        <v>195</v>
      </c>
      <c s="25" t="s">
        <v>171</v>
      </c>
      <c s="26">
        <v>1.044</v>
      </c>
      <c s="25">
        <v>0</v>
      </c>
      <c s="25">
        <f>ROUND(G107*H107,6)</f>
      </c>
      <c r="L107" s="27">
        <v>0</v>
      </c>
      <c s="28">
        <f>ROUND(ROUND(L107,2)*ROUND(G107,3),2)</f>
      </c>
      <c s="25" t="s">
        <v>183</v>
      </c>
      <c>
        <f>(M107*21)/100</f>
      </c>
      <c t="s">
        <v>47</v>
      </c>
    </row>
    <row r="108" spans="1:5" ht="12.75" customHeight="1">
      <c r="A108" s="29" t="s">
        <v>48</v>
      </c>
      <c r="E108" s="30" t="s">
        <v>195</v>
      </c>
    </row>
    <row r="109" spans="1:5" ht="12.75" customHeight="1">
      <c r="A109" s="29" t="s">
        <v>49</v>
      </c>
      <c r="E109" s="31" t="s">
        <v>196</v>
      </c>
    </row>
    <row r="110" spans="5:5" ht="12.75" customHeight="1">
      <c r="E110" s="30" t="s">
        <v>192</v>
      </c>
    </row>
    <row r="111" spans="1:16" ht="12.75" customHeight="1">
      <c r="A111" t="s">
        <v>40</v>
      </c>
      <c s="6" t="s">
        <v>197</v>
      </c>
      <c s="6" t="s">
        <v>198</v>
      </c>
      <c t="s">
        <v>43</v>
      </c>
      <c s="24" t="s">
        <v>199</v>
      </c>
      <c s="25" t="s">
        <v>171</v>
      </c>
      <c s="26">
        <v>2.088</v>
      </c>
      <c s="25">
        <v>0</v>
      </c>
      <c s="25">
        <f>ROUND(G111*H111,6)</f>
      </c>
      <c r="L111" s="27">
        <v>0</v>
      </c>
      <c s="28">
        <f>ROUND(ROUND(L111,2)*ROUND(G111,3),2)</f>
      </c>
      <c s="25" t="s">
        <v>46</v>
      </c>
      <c>
        <f>(M111*21)/100</f>
      </c>
      <c t="s">
        <v>47</v>
      </c>
    </row>
    <row r="112" spans="1:5" ht="12.75" customHeight="1">
      <c r="A112" s="29" t="s">
        <v>48</v>
      </c>
      <c r="E112" s="30" t="s">
        <v>199</v>
      </c>
    </row>
    <row r="113" spans="1:5" ht="12.75" customHeight="1">
      <c r="A113" s="29" t="s">
        <v>49</v>
      </c>
      <c r="E113" s="31" t="s">
        <v>200</v>
      </c>
    </row>
    <row r="114" spans="5:5" ht="12.75" customHeight="1">
      <c r="E114" s="30" t="s">
        <v>192</v>
      </c>
    </row>
    <row r="115" spans="1:16" ht="12.75" customHeight="1">
      <c r="A115" t="s">
        <v>40</v>
      </c>
      <c s="6" t="s">
        <v>201</v>
      </c>
      <c s="6" t="s">
        <v>202</v>
      </c>
      <c t="s">
        <v>43</v>
      </c>
      <c s="24" t="s">
        <v>203</v>
      </c>
      <c s="25" t="s">
        <v>171</v>
      </c>
      <c s="26">
        <v>4.176</v>
      </c>
      <c s="25">
        <v>0</v>
      </c>
      <c s="25">
        <f>ROUND(G115*H115,6)</f>
      </c>
      <c r="L115" s="27">
        <v>0</v>
      </c>
      <c s="28">
        <f>ROUND(ROUND(L115,2)*ROUND(G115,3),2)</f>
      </c>
      <c s="25" t="s">
        <v>46</v>
      </c>
      <c>
        <f>(M115*21)/100</f>
      </c>
      <c t="s">
        <v>47</v>
      </c>
    </row>
    <row r="116" spans="1:5" ht="12.75" customHeight="1">
      <c r="A116" s="29" t="s">
        <v>48</v>
      </c>
      <c r="E116" s="30" t="s">
        <v>203</v>
      </c>
    </row>
    <row r="117" spans="1:5" ht="12.75" customHeight="1">
      <c r="A117" s="29" t="s">
        <v>49</v>
      </c>
      <c r="E117" s="31" t="s">
        <v>204</v>
      </c>
    </row>
    <row r="118" spans="5:5" ht="12.75" customHeight="1">
      <c r="E118" s="30" t="s">
        <v>192</v>
      </c>
    </row>
    <row r="119" spans="1:16" ht="12.75" customHeight="1">
      <c r="A119" t="s">
        <v>40</v>
      </c>
      <c s="6" t="s">
        <v>205</v>
      </c>
      <c s="6" t="s">
        <v>206</v>
      </c>
      <c t="s">
        <v>43</v>
      </c>
      <c s="24" t="s">
        <v>207</v>
      </c>
      <c s="25" t="s">
        <v>171</v>
      </c>
      <c s="26">
        <v>3.132</v>
      </c>
      <c s="25">
        <v>0</v>
      </c>
      <c s="25">
        <f>ROUND(G119*H119,6)</f>
      </c>
      <c r="L119" s="27">
        <v>0</v>
      </c>
      <c s="28">
        <f>ROUND(ROUND(L119,2)*ROUND(G119,3),2)</f>
      </c>
      <c s="25" t="s">
        <v>46</v>
      </c>
      <c>
        <f>(M119*21)/100</f>
      </c>
      <c t="s">
        <v>47</v>
      </c>
    </row>
    <row r="120" spans="1:5" ht="12.75" customHeight="1">
      <c r="A120" s="29" t="s">
        <v>48</v>
      </c>
      <c r="E120" s="30" t="s">
        <v>207</v>
      </c>
    </row>
    <row r="121" spans="1:5" ht="12.75" customHeight="1">
      <c r="A121" s="29" t="s">
        <v>49</v>
      </c>
      <c r="E121" s="31" t="s">
        <v>208</v>
      </c>
    </row>
    <row r="122" spans="5:5" ht="12.75" customHeight="1">
      <c r="E122" s="30" t="s">
        <v>192</v>
      </c>
    </row>
    <row r="123" spans="1:13" ht="12.75" customHeight="1">
      <c r="A123" t="s">
        <v>92</v>
      </c>
      <c r="C123" s="7" t="s">
        <v>209</v>
      </c>
      <c r="E123" s="32" t="s">
        <v>210</v>
      </c>
      <c r="J123" s="28">
        <f>0+J124+J141+J194+J215+J236+J297+J334+J367+J388</f>
      </c>
      <c s="28">
        <f>0+K124+K141+K194+K215+K236+K297+K334+K367+K388</f>
      </c>
      <c s="28">
        <f>0+L124+L141+L194+L215+L236+L297+L334+L367+L388</f>
      </c>
      <c s="28">
        <f>0+M124+M141+M194+M215+M236+M297+M334+M367+M388</f>
      </c>
    </row>
    <row r="124" spans="1:13" ht="12.75" customHeight="1">
      <c r="A124" t="s">
        <v>37</v>
      </c>
      <c r="C124" s="7" t="s">
        <v>55</v>
      </c>
      <c r="E124" s="32" t="s">
        <v>211</v>
      </c>
      <c r="J124" s="28">
        <f>0</f>
      </c>
      <c s="28">
        <f>0</f>
      </c>
      <c s="28">
        <f>0+L125+L129+L133+L137</f>
      </c>
      <c s="28">
        <f>0+M125+M129+M133+M137</f>
      </c>
    </row>
    <row r="125" spans="1:16" ht="12.75" customHeight="1">
      <c r="A125" t="s">
        <v>40</v>
      </c>
      <c s="6" t="s">
        <v>41</v>
      </c>
      <c s="6" t="s">
        <v>212</v>
      </c>
      <c t="s">
        <v>43</v>
      </c>
      <c s="24" t="s">
        <v>213</v>
      </c>
      <c s="25" t="s">
        <v>152</v>
      </c>
      <c s="26">
        <v>3.51</v>
      </c>
      <c s="25">
        <v>0.69606</v>
      </c>
      <c s="25">
        <f>ROUND(G125*H125,6)</f>
      </c>
      <c r="L125" s="27">
        <v>0</v>
      </c>
      <c s="28">
        <f>ROUND(ROUND(L125,2)*ROUND(G125,3),2)</f>
      </c>
      <c s="25" t="s">
        <v>46</v>
      </c>
      <c>
        <f>(M125*21)/100</f>
      </c>
      <c t="s">
        <v>47</v>
      </c>
    </row>
    <row r="126" spans="1:5" ht="12.75" customHeight="1">
      <c r="A126" s="29" t="s">
        <v>48</v>
      </c>
      <c r="E126" s="30" t="s">
        <v>214</v>
      </c>
    </row>
    <row r="127" spans="1:5" ht="12.75" customHeight="1">
      <c r="A127" s="29" t="s">
        <v>49</v>
      </c>
      <c r="E127" s="31" t="s">
        <v>215</v>
      </c>
    </row>
    <row r="128" spans="5:5" ht="12.75" customHeight="1">
      <c r="E128" s="30" t="s">
        <v>43</v>
      </c>
    </row>
    <row r="129" spans="1:16" ht="12.75" customHeight="1">
      <c r="A129" t="s">
        <v>40</v>
      </c>
      <c s="6" t="s">
        <v>47</v>
      </c>
      <c s="6" t="s">
        <v>216</v>
      </c>
      <c t="s">
        <v>43</v>
      </c>
      <c s="24" t="s">
        <v>217</v>
      </c>
      <c s="25" t="s">
        <v>64</v>
      </c>
      <c s="26">
        <v>2.5</v>
      </c>
      <c s="25">
        <v>0.10364</v>
      </c>
      <c s="25">
        <f>ROUND(G129*H129,6)</f>
      </c>
      <c r="L129" s="27">
        <v>0</v>
      </c>
      <c s="28">
        <f>ROUND(ROUND(L129,2)*ROUND(G129,3),2)</f>
      </c>
      <c s="25" t="s">
        <v>218</v>
      </c>
      <c>
        <f>(M129*21)/100</f>
      </c>
      <c t="s">
        <v>47</v>
      </c>
    </row>
    <row r="130" spans="1:5" ht="12.75" customHeight="1">
      <c r="A130" s="29" t="s">
        <v>48</v>
      </c>
      <c r="E130" s="30" t="s">
        <v>217</v>
      </c>
    </row>
    <row r="131" spans="1:5" ht="12.75" customHeight="1">
      <c r="A131" s="29" t="s">
        <v>49</v>
      </c>
      <c r="E131" s="31" t="s">
        <v>219</v>
      </c>
    </row>
    <row r="132" spans="5:5" ht="12.75" customHeight="1">
      <c r="E132" s="30" t="s">
        <v>43</v>
      </c>
    </row>
    <row r="133" spans="1:16" ht="12.75" customHeight="1">
      <c r="A133" t="s">
        <v>40</v>
      </c>
      <c s="6" t="s">
        <v>55</v>
      </c>
      <c s="6" t="s">
        <v>220</v>
      </c>
      <c t="s">
        <v>43</v>
      </c>
      <c s="24" t="s">
        <v>221</v>
      </c>
      <c s="25" t="s">
        <v>64</v>
      </c>
      <c s="26">
        <v>2.5</v>
      </c>
      <c s="25">
        <v>0.00175</v>
      </c>
      <c s="25">
        <f>ROUND(G133*H133,6)</f>
      </c>
      <c r="L133" s="27">
        <v>0</v>
      </c>
      <c s="28">
        <f>ROUND(ROUND(L133,2)*ROUND(G133,3),2)</f>
      </c>
      <c s="25" t="s">
        <v>218</v>
      </c>
      <c>
        <f>(M133*21)/100</f>
      </c>
      <c t="s">
        <v>47</v>
      </c>
    </row>
    <row r="134" spans="1:5" ht="12.75" customHeight="1">
      <c r="A134" s="29" t="s">
        <v>48</v>
      </c>
      <c r="E134" s="30" t="s">
        <v>221</v>
      </c>
    </row>
    <row r="135" spans="1:5" ht="12.75" customHeight="1">
      <c r="A135" s="29" t="s">
        <v>49</v>
      </c>
      <c r="E135" s="31" t="s">
        <v>43</v>
      </c>
    </row>
    <row r="136" spans="5:5" ht="12.75" customHeight="1">
      <c r="E136" s="30" t="s">
        <v>222</v>
      </c>
    </row>
    <row r="137" spans="1:16" ht="12.75" customHeight="1">
      <c r="A137" t="s">
        <v>40</v>
      </c>
      <c s="6" t="s">
        <v>58</v>
      </c>
      <c s="6" t="s">
        <v>223</v>
      </c>
      <c t="s">
        <v>43</v>
      </c>
      <c s="24" t="s">
        <v>224</v>
      </c>
      <c s="25" t="s">
        <v>64</v>
      </c>
      <c s="26">
        <v>20.8</v>
      </c>
      <c s="25">
        <v>0.0002</v>
      </c>
      <c s="25">
        <f>ROUND(G137*H137,6)</f>
      </c>
      <c r="L137" s="27">
        <v>0</v>
      </c>
      <c s="28">
        <f>ROUND(ROUND(L137,2)*ROUND(G137,3),2)</f>
      </c>
      <c s="25" t="s">
        <v>46</v>
      </c>
      <c>
        <f>(M137*21)/100</f>
      </c>
      <c t="s">
        <v>47</v>
      </c>
    </row>
    <row r="138" spans="1:5" ht="12.75" customHeight="1">
      <c r="A138" s="29" t="s">
        <v>48</v>
      </c>
      <c r="E138" s="30" t="s">
        <v>224</v>
      </c>
    </row>
    <row r="139" spans="1:5" ht="12.75" customHeight="1">
      <c r="A139" s="29" t="s">
        <v>49</v>
      </c>
      <c r="E139" s="31" t="s">
        <v>225</v>
      </c>
    </row>
    <row r="140" spans="5:5" ht="12.75" customHeight="1">
      <c r="E140" s="30" t="s">
        <v>226</v>
      </c>
    </row>
    <row r="141" spans="1:13" ht="12.75" customHeight="1">
      <c r="A141" t="s">
        <v>37</v>
      </c>
      <c r="C141" s="7" t="s">
        <v>65</v>
      </c>
      <c r="E141" s="32" t="s">
        <v>227</v>
      </c>
      <c r="J141" s="28">
        <f>0</f>
      </c>
      <c s="28">
        <f>0</f>
      </c>
      <c s="28">
        <f>0+L142+L146+L150+L154+L158+L162+L166+L170+L174+L178+L182+L186+L190</f>
      </c>
      <c s="28">
        <f>0+M142+M146+M150+M154+M158+M162+M166+M170+M174+M178+M182+M186+M190</f>
      </c>
    </row>
    <row r="142" spans="1:16" ht="12.75" customHeight="1">
      <c r="A142" t="s">
        <v>40</v>
      </c>
      <c s="6" t="s">
        <v>185</v>
      </c>
      <c s="6" t="s">
        <v>228</v>
      </c>
      <c t="s">
        <v>43</v>
      </c>
      <c s="24" t="s">
        <v>229</v>
      </c>
      <c s="25" t="s">
        <v>64</v>
      </c>
      <c s="26">
        <v>51.815</v>
      </c>
      <c s="25">
        <v>3E-05</v>
      </c>
      <c s="25">
        <f>ROUND(G142*H142,6)</f>
      </c>
      <c r="L142" s="27">
        <v>0</v>
      </c>
      <c s="28">
        <f>ROUND(ROUND(L142,2)*ROUND(G142,3),2)</f>
      </c>
      <c s="25" t="s">
        <v>46</v>
      </c>
      <c>
        <f>(M142*21)/100</f>
      </c>
      <c t="s">
        <v>47</v>
      </c>
    </row>
    <row r="143" spans="1:5" ht="12.75" customHeight="1">
      <c r="A143" s="29" t="s">
        <v>48</v>
      </c>
      <c r="E143" s="30" t="s">
        <v>229</v>
      </c>
    </row>
    <row r="144" spans="1:5" ht="12.75" customHeight="1">
      <c r="A144" s="29" t="s">
        <v>49</v>
      </c>
      <c r="E144" s="31" t="s">
        <v>43</v>
      </c>
    </row>
    <row r="145" spans="5:5" ht="12.75" customHeight="1">
      <c r="E145" s="30" t="s">
        <v>43</v>
      </c>
    </row>
    <row r="146" spans="1:16" ht="12.75" customHeight="1">
      <c r="A146" t="s">
        <v>40</v>
      </c>
      <c s="6" t="s">
        <v>61</v>
      </c>
      <c s="6" t="s">
        <v>230</v>
      </c>
      <c t="s">
        <v>43</v>
      </c>
      <c s="24" t="s">
        <v>231</v>
      </c>
      <c s="25" t="s">
        <v>54</v>
      </c>
      <c s="26">
        <v>113.421</v>
      </c>
      <c s="25">
        <v>0.00026</v>
      </c>
      <c s="25">
        <f>ROUND(G146*H146,6)</f>
      </c>
      <c r="L146" s="27">
        <v>0</v>
      </c>
      <c s="28">
        <f>ROUND(ROUND(L146,2)*ROUND(G146,3),2)</f>
      </c>
      <c s="25" t="s">
        <v>46</v>
      </c>
      <c>
        <f>(M146*21)/100</f>
      </c>
      <c t="s">
        <v>47</v>
      </c>
    </row>
    <row r="147" spans="1:5" ht="12.75" customHeight="1">
      <c r="A147" s="29" t="s">
        <v>48</v>
      </c>
      <c r="E147" s="30" t="s">
        <v>231</v>
      </c>
    </row>
    <row r="148" spans="1:5" ht="140.25" customHeight="1">
      <c r="A148" s="29" t="s">
        <v>49</v>
      </c>
      <c r="E148" s="31" t="s">
        <v>232</v>
      </c>
    </row>
    <row r="149" spans="5:5" ht="12.75" customHeight="1">
      <c r="E149" s="30" t="s">
        <v>43</v>
      </c>
    </row>
    <row r="150" spans="1:16" ht="12.75" customHeight="1">
      <c r="A150" t="s">
        <v>40</v>
      </c>
      <c s="6" t="s">
        <v>65</v>
      </c>
      <c s="6" t="s">
        <v>233</v>
      </c>
      <c t="s">
        <v>43</v>
      </c>
      <c s="24" t="s">
        <v>234</v>
      </c>
      <c s="25" t="s">
        <v>54</v>
      </c>
      <c s="26">
        <v>14.04</v>
      </c>
      <c s="25">
        <v>0.00489</v>
      </c>
      <c s="25">
        <f>ROUND(G150*H150,6)</f>
      </c>
      <c r="L150" s="27">
        <v>0</v>
      </c>
      <c s="28">
        <f>ROUND(ROUND(L150,2)*ROUND(G150,3),2)</f>
      </c>
      <c s="25" t="s">
        <v>46</v>
      </c>
      <c>
        <f>(M150*21)/100</f>
      </c>
      <c t="s">
        <v>47</v>
      </c>
    </row>
    <row r="151" spans="1:5" ht="12.75" customHeight="1">
      <c r="A151" s="29" t="s">
        <v>48</v>
      </c>
      <c r="E151" s="30" t="s">
        <v>234</v>
      </c>
    </row>
    <row r="152" spans="1:5" ht="12.75" customHeight="1">
      <c r="A152" s="29" t="s">
        <v>49</v>
      </c>
      <c r="E152" s="31" t="s">
        <v>235</v>
      </c>
    </row>
    <row r="153" spans="5:5" ht="12.75" customHeight="1">
      <c r="E153" s="30" t="s">
        <v>236</v>
      </c>
    </row>
    <row r="154" spans="1:16" ht="12.75" customHeight="1">
      <c r="A154" t="s">
        <v>40</v>
      </c>
      <c s="6" t="s">
        <v>70</v>
      </c>
      <c s="6" t="s">
        <v>237</v>
      </c>
      <c t="s">
        <v>43</v>
      </c>
      <c s="24" t="s">
        <v>238</v>
      </c>
      <c s="25" t="s">
        <v>54</v>
      </c>
      <c s="26">
        <v>14.04</v>
      </c>
      <c s="25">
        <v>0.003</v>
      </c>
      <c s="25">
        <f>ROUND(G154*H154,6)</f>
      </c>
      <c r="L154" s="27">
        <v>0</v>
      </c>
      <c s="28">
        <f>ROUND(ROUND(L154,2)*ROUND(G154,3),2)</f>
      </c>
      <c s="25" t="s">
        <v>46</v>
      </c>
      <c>
        <f>(M154*21)/100</f>
      </c>
      <c t="s">
        <v>47</v>
      </c>
    </row>
    <row r="155" spans="1:5" ht="12.75" customHeight="1">
      <c r="A155" s="29" t="s">
        <v>48</v>
      </c>
      <c r="E155" s="30" t="s">
        <v>238</v>
      </c>
    </row>
    <row r="156" spans="1:5" ht="12.75" customHeight="1">
      <c r="A156" s="29" t="s">
        <v>49</v>
      </c>
      <c r="E156" s="31" t="s">
        <v>43</v>
      </c>
    </row>
    <row r="157" spans="5:5" ht="12.75" customHeight="1">
      <c r="E157" s="30" t="s">
        <v>43</v>
      </c>
    </row>
    <row r="158" spans="1:16" ht="12.75" customHeight="1">
      <c r="A158" t="s">
        <v>40</v>
      </c>
      <c s="6" t="s">
        <v>73</v>
      </c>
      <c s="6" t="s">
        <v>239</v>
      </c>
      <c t="s">
        <v>43</v>
      </c>
      <c s="24" t="s">
        <v>240</v>
      </c>
      <c s="25" t="s">
        <v>54</v>
      </c>
      <c s="26">
        <v>99.381</v>
      </c>
      <c s="25">
        <v>0.003</v>
      </c>
      <c s="25">
        <f>ROUND(G158*H158,6)</f>
      </c>
      <c r="L158" s="27">
        <v>0</v>
      </c>
      <c s="28">
        <f>ROUND(ROUND(L158,2)*ROUND(G158,3),2)</f>
      </c>
      <c s="25" t="s">
        <v>46</v>
      </c>
      <c>
        <f>(M158*21)/100</f>
      </c>
      <c t="s">
        <v>47</v>
      </c>
    </row>
    <row r="159" spans="1:5" ht="12.75" customHeight="1">
      <c r="A159" s="29" t="s">
        <v>48</v>
      </c>
      <c r="E159" s="30" t="s">
        <v>240</v>
      </c>
    </row>
    <row r="160" spans="1:5" ht="127.5" customHeight="1">
      <c r="A160" s="29" t="s">
        <v>49</v>
      </c>
      <c r="E160" s="34" t="s">
        <v>241</v>
      </c>
    </row>
    <row r="161" spans="5:5" ht="12.75" customHeight="1">
      <c r="E161" s="30" t="s">
        <v>43</v>
      </c>
    </row>
    <row r="162" spans="1:16" ht="12.75" customHeight="1">
      <c r="A162" t="s">
        <v>40</v>
      </c>
      <c s="6" t="s">
        <v>79</v>
      </c>
      <c s="6" t="s">
        <v>242</v>
      </c>
      <c t="s">
        <v>43</v>
      </c>
      <c s="24" t="s">
        <v>243</v>
      </c>
      <c s="25" t="s">
        <v>64</v>
      </c>
      <c s="26">
        <v>517.12</v>
      </c>
      <c s="25">
        <v>0.0015</v>
      </c>
      <c s="25">
        <f>ROUND(G162*H162,6)</f>
      </c>
      <c r="L162" s="27">
        <v>0</v>
      </c>
      <c s="28">
        <f>ROUND(ROUND(L162,2)*ROUND(G162,3),2)</f>
      </c>
      <c s="25" t="s">
        <v>46</v>
      </c>
      <c>
        <f>(M162*21)/100</f>
      </c>
      <c t="s">
        <v>47</v>
      </c>
    </row>
    <row r="163" spans="1:5" ht="12.75" customHeight="1">
      <c r="A163" s="29" t="s">
        <v>48</v>
      </c>
      <c r="E163" s="30" t="s">
        <v>243</v>
      </c>
    </row>
    <row r="164" spans="1:5" ht="127.5" customHeight="1">
      <c r="A164" s="29" t="s">
        <v>49</v>
      </c>
      <c r="E164" s="31" t="s">
        <v>244</v>
      </c>
    </row>
    <row r="165" spans="5:5" ht="12.75" customHeight="1">
      <c r="E165" s="30" t="s">
        <v>245</v>
      </c>
    </row>
    <row r="166" spans="1:16" ht="12.75" customHeight="1">
      <c r="A166" t="s">
        <v>40</v>
      </c>
      <c s="6" t="s">
        <v>82</v>
      </c>
      <c s="6" t="s">
        <v>246</v>
      </c>
      <c t="s">
        <v>43</v>
      </c>
      <c s="24" t="s">
        <v>247</v>
      </c>
      <c s="25" t="s">
        <v>54</v>
      </c>
      <c s="26">
        <v>8.775</v>
      </c>
      <c s="25">
        <v>0.00026</v>
      </c>
      <c s="25">
        <f>ROUND(G166*H166,6)</f>
      </c>
      <c r="L166" s="27">
        <v>0</v>
      </c>
      <c s="28">
        <f>ROUND(ROUND(L166,2)*ROUND(G166,3),2)</f>
      </c>
      <c s="25" t="s">
        <v>46</v>
      </c>
      <c>
        <f>(M166*21)/100</f>
      </c>
      <c t="s">
        <v>47</v>
      </c>
    </row>
    <row r="167" spans="1:5" ht="12.75" customHeight="1">
      <c r="A167" s="29" t="s">
        <v>48</v>
      </c>
      <c r="E167" s="30" t="s">
        <v>247</v>
      </c>
    </row>
    <row r="168" spans="1:5" ht="12.75" customHeight="1">
      <c r="A168" s="29" t="s">
        <v>49</v>
      </c>
      <c r="E168" s="31" t="s">
        <v>248</v>
      </c>
    </row>
    <row r="169" spans="5:5" ht="12.75" customHeight="1">
      <c r="E169" s="30" t="s">
        <v>43</v>
      </c>
    </row>
    <row r="170" spans="1:16" ht="12.75" customHeight="1">
      <c r="A170" t="s">
        <v>40</v>
      </c>
      <c s="6" t="s">
        <v>87</v>
      </c>
      <c s="6" t="s">
        <v>249</v>
      </c>
      <c t="s">
        <v>43</v>
      </c>
      <c s="24" t="s">
        <v>250</v>
      </c>
      <c s="25" t="s">
        <v>54</v>
      </c>
      <c s="26">
        <v>8.775</v>
      </c>
      <c s="25">
        <v>0.00489</v>
      </c>
      <c s="25">
        <f>ROUND(G170*H170,6)</f>
      </c>
      <c r="L170" s="27">
        <v>0</v>
      </c>
      <c s="28">
        <f>ROUND(ROUND(L170,2)*ROUND(G170,3),2)</f>
      </c>
      <c s="25" t="s">
        <v>46</v>
      </c>
      <c>
        <f>(M170*21)/100</f>
      </c>
      <c t="s">
        <v>47</v>
      </c>
    </row>
    <row r="171" spans="1:5" ht="12.75" customHeight="1">
      <c r="A171" s="29" t="s">
        <v>48</v>
      </c>
      <c r="E171" s="30" t="s">
        <v>250</v>
      </c>
    </row>
    <row r="172" spans="1:5" ht="12.75" customHeight="1">
      <c r="A172" s="29" t="s">
        <v>49</v>
      </c>
      <c r="E172" s="31" t="s">
        <v>248</v>
      </c>
    </row>
    <row r="173" spans="5:5" ht="12.75" customHeight="1">
      <c r="E173" s="30" t="s">
        <v>236</v>
      </c>
    </row>
    <row r="174" spans="1:16" ht="12.75" customHeight="1">
      <c r="A174" t="s">
        <v>40</v>
      </c>
      <c s="6" t="s">
        <v>173</v>
      </c>
      <c s="6" t="s">
        <v>251</v>
      </c>
      <c t="s">
        <v>43</v>
      </c>
      <c s="24" t="s">
        <v>252</v>
      </c>
      <c s="25" t="s">
        <v>54</v>
      </c>
      <c s="26">
        <v>14.04</v>
      </c>
      <c s="25">
        <v>0.00938</v>
      </c>
      <c s="25">
        <f>ROUND(G174*H174,6)</f>
      </c>
      <c r="L174" s="27">
        <v>0</v>
      </c>
      <c s="28">
        <f>ROUND(ROUND(L174,2)*ROUND(G174,3),2)</f>
      </c>
      <c s="25" t="s">
        <v>46</v>
      </c>
      <c>
        <f>(M174*21)/100</f>
      </c>
      <c t="s">
        <v>47</v>
      </c>
    </row>
    <row r="175" spans="1:5" ht="12.75" customHeight="1">
      <c r="A175" s="29" t="s">
        <v>48</v>
      </c>
      <c r="E175" s="30" t="s">
        <v>252</v>
      </c>
    </row>
    <row r="176" spans="1:5" ht="12.75" customHeight="1">
      <c r="A176" s="29" t="s">
        <v>49</v>
      </c>
      <c r="E176" s="31" t="s">
        <v>43</v>
      </c>
    </row>
    <row r="177" spans="5:5" ht="12.75" customHeight="1">
      <c r="E177" s="30" t="s">
        <v>253</v>
      </c>
    </row>
    <row r="178" spans="1:16" ht="12.75" customHeight="1">
      <c r="A178" t="s">
        <v>40</v>
      </c>
      <c s="6" t="s">
        <v>180</v>
      </c>
      <c s="6" t="s">
        <v>254</v>
      </c>
      <c t="s">
        <v>43</v>
      </c>
      <c s="24" t="s">
        <v>255</v>
      </c>
      <c s="25" t="s">
        <v>64</v>
      </c>
      <c s="26">
        <v>49.348</v>
      </c>
      <c s="25">
        <v>0.00025</v>
      </c>
      <c s="25">
        <f>ROUND(G178*H178,6)</f>
      </c>
      <c r="L178" s="27">
        <v>0</v>
      </c>
      <c s="28">
        <f>ROUND(ROUND(L178,2)*ROUND(G178,3),2)</f>
      </c>
      <c s="25" t="s">
        <v>46</v>
      </c>
      <c>
        <f>(M178*21)/100</f>
      </c>
      <c t="s">
        <v>47</v>
      </c>
    </row>
    <row r="179" spans="1:5" ht="12.75" customHeight="1">
      <c r="A179" s="29" t="s">
        <v>48</v>
      </c>
      <c r="E179" s="30" t="s">
        <v>255</v>
      </c>
    </row>
    <row r="180" spans="1:5" ht="12.75" customHeight="1">
      <c r="A180" s="29" t="s">
        <v>49</v>
      </c>
      <c r="E180" s="31" t="s">
        <v>256</v>
      </c>
    </row>
    <row r="181" spans="5:5" ht="12.75" customHeight="1">
      <c r="E181" s="30" t="s">
        <v>257</v>
      </c>
    </row>
    <row r="182" spans="1:16" ht="12.75" customHeight="1">
      <c r="A182" t="s">
        <v>40</v>
      </c>
      <c s="6" t="s">
        <v>188</v>
      </c>
      <c s="6" t="s">
        <v>258</v>
      </c>
      <c t="s">
        <v>43</v>
      </c>
      <c s="24" t="s">
        <v>259</v>
      </c>
      <c s="25" t="s">
        <v>54</v>
      </c>
      <c s="26">
        <v>8.775</v>
      </c>
      <c s="25">
        <v>0.0231</v>
      </c>
      <c s="25">
        <f>ROUND(G182*H182,6)</f>
      </c>
      <c r="L182" s="27">
        <v>0</v>
      </c>
      <c s="28">
        <f>ROUND(ROUND(L182,2)*ROUND(G182,3),2)</f>
      </c>
      <c s="25" t="s">
        <v>46</v>
      </c>
      <c>
        <f>(M182*21)/100</f>
      </c>
      <c t="s">
        <v>47</v>
      </c>
    </row>
    <row r="183" spans="1:5" ht="12.75" customHeight="1">
      <c r="A183" s="29" t="s">
        <v>48</v>
      </c>
      <c r="E183" s="30" t="s">
        <v>259</v>
      </c>
    </row>
    <row r="184" spans="1:5" ht="12.75" customHeight="1">
      <c r="A184" s="29" t="s">
        <v>49</v>
      </c>
      <c r="E184" s="31" t="s">
        <v>248</v>
      </c>
    </row>
    <row r="185" spans="5:5" ht="12.75" customHeight="1">
      <c r="E185" s="30" t="s">
        <v>260</v>
      </c>
    </row>
    <row r="186" spans="1:16" ht="12.75" customHeight="1">
      <c r="A186" t="s">
        <v>40</v>
      </c>
      <c s="6" t="s">
        <v>193</v>
      </c>
      <c s="6" t="s">
        <v>261</v>
      </c>
      <c t="s">
        <v>43</v>
      </c>
      <c s="24" t="s">
        <v>262</v>
      </c>
      <c s="25" t="s">
        <v>54</v>
      </c>
      <c s="26">
        <v>48.815</v>
      </c>
      <c s="25">
        <v>0.00268</v>
      </c>
      <c s="25">
        <f>ROUND(G186*H186,6)</f>
      </c>
      <c r="L186" s="27">
        <v>0</v>
      </c>
      <c s="28">
        <f>ROUND(ROUND(L186,2)*ROUND(G186,3),2)</f>
      </c>
      <c s="25" t="s">
        <v>46</v>
      </c>
      <c>
        <f>(M186*21)/100</f>
      </c>
      <c t="s">
        <v>47</v>
      </c>
    </row>
    <row r="187" spans="1:5" ht="12.75" customHeight="1">
      <c r="A187" s="29" t="s">
        <v>48</v>
      </c>
      <c r="E187" s="30" t="s">
        <v>262</v>
      </c>
    </row>
    <row r="188" spans="1:5" ht="38.25" customHeight="1">
      <c r="A188" s="29" t="s">
        <v>49</v>
      </c>
      <c r="E188" s="31" t="s">
        <v>263</v>
      </c>
    </row>
    <row r="189" spans="5:5" ht="12.75" customHeight="1">
      <c r="E189" s="30" t="s">
        <v>43</v>
      </c>
    </row>
    <row r="190" spans="1:16" ht="12.75" customHeight="1">
      <c r="A190" t="s">
        <v>40</v>
      </c>
      <c s="6" t="s">
        <v>177</v>
      </c>
      <c s="6" t="s">
        <v>264</v>
      </c>
      <c t="s">
        <v>43</v>
      </c>
      <c s="24" t="s">
        <v>265</v>
      </c>
      <c s="25" t="s">
        <v>54</v>
      </c>
      <c s="26">
        <v>14.321</v>
      </c>
      <c s="25">
        <v>0.0135</v>
      </c>
      <c s="25">
        <f>ROUND(G190*H190,6)</f>
      </c>
      <c r="L190" s="27">
        <v>0</v>
      </c>
      <c s="28">
        <f>ROUND(ROUND(L190,2)*ROUND(G190,3),2)</f>
      </c>
      <c s="25" t="s">
        <v>46</v>
      </c>
      <c>
        <f>(M190*21)/100</f>
      </c>
      <c t="s">
        <v>47</v>
      </c>
    </row>
    <row r="191" spans="1:5" ht="12.75" customHeight="1">
      <c r="A191" s="29" t="s">
        <v>48</v>
      </c>
      <c r="E191" s="30" t="s">
        <v>265</v>
      </c>
    </row>
    <row r="192" spans="1:5" ht="12.75" customHeight="1">
      <c r="A192" s="29" t="s">
        <v>49</v>
      </c>
      <c r="E192" s="31" t="s">
        <v>43</v>
      </c>
    </row>
    <row r="193" spans="5:5" ht="12.75" customHeight="1">
      <c r="E193" s="30" t="s">
        <v>43</v>
      </c>
    </row>
    <row r="194" spans="1:13" ht="12.75" customHeight="1">
      <c r="A194" t="s">
        <v>37</v>
      </c>
      <c r="C194" s="7" t="s">
        <v>266</v>
      </c>
      <c r="E194" s="32" t="s">
        <v>267</v>
      </c>
      <c r="J194" s="28">
        <f>0</f>
      </c>
      <c s="28">
        <f>0</f>
      </c>
      <c s="28">
        <f>0+L195+L199+L203+L207+L211</f>
      </c>
      <c s="28">
        <f>0+M195+M199+M203+M207+M211</f>
      </c>
    </row>
    <row r="195" spans="1:16" ht="12.75" customHeight="1">
      <c r="A195" t="s">
        <v>40</v>
      </c>
      <c s="6" t="s">
        <v>268</v>
      </c>
      <c s="6" t="s">
        <v>269</v>
      </c>
      <c t="s">
        <v>43</v>
      </c>
      <c s="24" t="s">
        <v>270</v>
      </c>
      <c s="25" t="s">
        <v>68</v>
      </c>
      <c s="26">
        <v>8</v>
      </c>
      <c s="25">
        <v>0.00035</v>
      </c>
      <c s="25">
        <f>ROUND(G195*H195,6)</f>
      </c>
      <c r="L195" s="27">
        <v>0</v>
      </c>
      <c s="28">
        <f>ROUND(ROUND(L195,2)*ROUND(G195,3),2)</f>
      </c>
      <c s="25" t="s">
        <v>218</v>
      </c>
      <c>
        <f>(M195*21)/100</f>
      </c>
      <c t="s">
        <v>47</v>
      </c>
    </row>
    <row r="196" spans="1:5" ht="12.75" customHeight="1">
      <c r="A196" s="29" t="s">
        <v>48</v>
      </c>
      <c r="E196" s="30" t="s">
        <v>270</v>
      </c>
    </row>
    <row r="197" spans="1:5" ht="12.75" customHeight="1">
      <c r="A197" s="29" t="s">
        <v>49</v>
      </c>
      <c r="E197" s="31" t="s">
        <v>43</v>
      </c>
    </row>
    <row r="198" spans="5:5" ht="12.75" customHeight="1">
      <c r="E198" s="30" t="s">
        <v>43</v>
      </c>
    </row>
    <row r="199" spans="1:16" ht="12.75" customHeight="1">
      <c r="A199" t="s">
        <v>40</v>
      </c>
      <c s="6" t="s">
        <v>205</v>
      </c>
      <c s="6" t="s">
        <v>271</v>
      </c>
      <c t="s">
        <v>43</v>
      </c>
      <c s="24" t="s">
        <v>272</v>
      </c>
      <c s="25" t="s">
        <v>68</v>
      </c>
      <c s="26">
        <v>8</v>
      </c>
      <c s="25">
        <v>0</v>
      </c>
      <c s="25">
        <f>ROUND(G199*H199,6)</f>
      </c>
      <c r="L199" s="27">
        <v>0</v>
      </c>
      <c s="28">
        <f>ROUND(ROUND(L199,2)*ROUND(G199,3),2)</f>
      </c>
      <c s="25" t="s">
        <v>46</v>
      </c>
      <c>
        <f>(M199*21)/100</f>
      </c>
      <c t="s">
        <v>47</v>
      </c>
    </row>
    <row r="200" spans="1:5" ht="12.75" customHeight="1">
      <c r="A200" s="29" t="s">
        <v>48</v>
      </c>
      <c r="E200" s="30" t="s">
        <v>272</v>
      </c>
    </row>
    <row r="201" spans="1:5" ht="12.75" customHeight="1">
      <c r="A201" s="29" t="s">
        <v>49</v>
      </c>
      <c r="E201" s="31" t="s">
        <v>273</v>
      </c>
    </row>
    <row r="202" spans="5:5" ht="12.75" customHeight="1">
      <c r="E202" s="30" t="s">
        <v>43</v>
      </c>
    </row>
    <row r="203" spans="1:16" ht="12.75" customHeight="1">
      <c r="A203" t="s">
        <v>40</v>
      </c>
      <c s="6" t="s">
        <v>105</v>
      </c>
      <c s="6" t="s">
        <v>274</v>
      </c>
      <c t="s">
        <v>43</v>
      </c>
      <c s="24" t="s">
        <v>275</v>
      </c>
      <c s="25" t="s">
        <v>171</v>
      </c>
      <c s="26">
        <v>0.003</v>
      </c>
      <c s="25">
        <v>0</v>
      </c>
      <c s="25">
        <f>ROUND(G203*H203,6)</f>
      </c>
      <c r="L203" s="27">
        <v>0</v>
      </c>
      <c s="28">
        <f>ROUND(ROUND(L203,2)*ROUND(G203,3),2)</f>
      </c>
      <c s="25" t="s">
        <v>46</v>
      </c>
      <c>
        <f>(M203*21)/100</f>
      </c>
      <c t="s">
        <v>47</v>
      </c>
    </row>
    <row r="204" spans="1:5" ht="12.75" customHeight="1">
      <c r="A204" s="29" t="s">
        <v>48</v>
      </c>
      <c r="E204" s="30" t="s">
        <v>275</v>
      </c>
    </row>
    <row r="205" spans="1:5" ht="12.75" customHeight="1">
      <c r="A205" s="29" t="s">
        <v>49</v>
      </c>
      <c r="E205" s="31" t="s">
        <v>43</v>
      </c>
    </row>
    <row r="206" spans="5:5" ht="12.75" customHeight="1">
      <c r="E206" s="30" t="s">
        <v>276</v>
      </c>
    </row>
    <row r="207" spans="1:16" ht="12.75" customHeight="1">
      <c r="A207" t="s">
        <v>40</v>
      </c>
      <c s="6" t="s">
        <v>112</v>
      </c>
      <c s="6" t="s">
        <v>277</v>
      </c>
      <c t="s">
        <v>43</v>
      </c>
      <c s="24" t="s">
        <v>278</v>
      </c>
      <c s="25" t="s">
        <v>171</v>
      </c>
      <c s="26">
        <v>0.003</v>
      </c>
      <c s="25">
        <v>0</v>
      </c>
      <c s="25">
        <f>ROUND(G207*H207,6)</f>
      </c>
      <c r="L207" s="27">
        <v>0</v>
      </c>
      <c s="28">
        <f>ROUND(ROUND(L207,2)*ROUND(G207,3),2)</f>
      </c>
      <c s="25" t="s">
        <v>46</v>
      </c>
      <c>
        <f>(M207*21)/100</f>
      </c>
      <c t="s">
        <v>47</v>
      </c>
    </row>
    <row r="208" spans="1:5" ht="12.75" customHeight="1">
      <c r="A208" s="29" t="s">
        <v>48</v>
      </c>
      <c r="E208" s="30" t="s">
        <v>279</v>
      </c>
    </row>
    <row r="209" spans="1:5" ht="12.75" customHeight="1">
      <c r="A209" s="29" t="s">
        <v>49</v>
      </c>
      <c r="E209" s="31" t="s">
        <v>43</v>
      </c>
    </row>
    <row r="210" spans="5:5" ht="12.75" customHeight="1">
      <c r="E210" s="30" t="s">
        <v>276</v>
      </c>
    </row>
    <row r="211" spans="1:16" ht="12.75" customHeight="1">
      <c r="A211" t="s">
        <v>40</v>
      </c>
      <c s="6" t="s">
        <v>118</v>
      </c>
      <c s="6" t="s">
        <v>280</v>
      </c>
      <c t="s">
        <v>43</v>
      </c>
      <c s="24" t="s">
        <v>281</v>
      </c>
      <c s="25" t="s">
        <v>171</v>
      </c>
      <c s="26">
        <v>0.003</v>
      </c>
      <c s="25">
        <v>0</v>
      </c>
      <c s="25">
        <f>ROUND(G211*H211,6)</f>
      </c>
      <c r="L211" s="27">
        <v>0</v>
      </c>
      <c s="28">
        <f>ROUND(ROUND(L211,2)*ROUND(G211,3),2)</f>
      </c>
      <c s="25" t="s">
        <v>46</v>
      </c>
      <c>
        <f>(M211*21)/100</f>
      </c>
      <c t="s">
        <v>47</v>
      </c>
    </row>
    <row r="212" spans="1:5" ht="12.75" customHeight="1">
      <c r="A212" s="29" t="s">
        <v>48</v>
      </c>
      <c r="E212" s="30" t="s">
        <v>282</v>
      </c>
    </row>
    <row r="213" spans="1:5" ht="12.75" customHeight="1">
      <c r="A213" s="29" t="s">
        <v>49</v>
      </c>
      <c r="E213" s="31" t="s">
        <v>43</v>
      </c>
    </row>
    <row r="214" spans="5:5" ht="12.75" customHeight="1">
      <c r="E214" s="30" t="s">
        <v>276</v>
      </c>
    </row>
    <row r="215" spans="1:13" ht="12.75" customHeight="1">
      <c r="A215" t="s">
        <v>37</v>
      </c>
      <c r="C215" s="7" t="s">
        <v>110</v>
      </c>
      <c r="E215" s="32" t="s">
        <v>111</v>
      </c>
      <c r="J215" s="28">
        <f>0</f>
      </c>
      <c s="28">
        <f>0</f>
      </c>
      <c s="28">
        <f>0+L216+L220+L224+L228+L232</f>
      </c>
      <c s="28">
        <f>0+M216+M220+M224+M228+M232</f>
      </c>
    </row>
    <row r="216" spans="1:16" ht="12.75" customHeight="1">
      <c r="A216" t="s">
        <v>40</v>
      </c>
      <c s="6" t="s">
        <v>122</v>
      </c>
      <c s="6" t="s">
        <v>283</v>
      </c>
      <c t="s">
        <v>43</v>
      </c>
      <c s="24" t="s">
        <v>284</v>
      </c>
      <c s="25" t="s">
        <v>64</v>
      </c>
      <c s="26">
        <v>2.5</v>
      </c>
      <c s="25">
        <v>0.00291</v>
      </c>
      <c s="25">
        <f>ROUND(G216*H216,6)</f>
      </c>
      <c r="L216" s="27">
        <v>0</v>
      </c>
      <c s="28">
        <f>ROUND(ROUND(L216,2)*ROUND(G216,3),2)</f>
      </c>
      <c s="25" t="s">
        <v>46</v>
      </c>
      <c>
        <f>(M216*21)/100</f>
      </c>
      <c t="s">
        <v>47</v>
      </c>
    </row>
    <row r="217" spans="1:5" ht="12.75" customHeight="1">
      <c r="A217" s="29" t="s">
        <v>48</v>
      </c>
      <c r="E217" s="30" t="s">
        <v>284</v>
      </c>
    </row>
    <row r="218" spans="1:5" ht="12.75" customHeight="1">
      <c r="A218" s="29" t="s">
        <v>49</v>
      </c>
      <c r="E218" s="31" t="s">
        <v>43</v>
      </c>
    </row>
    <row r="219" spans="5:5" ht="12.75" customHeight="1">
      <c r="E219" s="30" t="s">
        <v>285</v>
      </c>
    </row>
    <row r="220" spans="1:16" ht="12.75" customHeight="1">
      <c r="A220" t="s">
        <v>40</v>
      </c>
      <c s="6" t="s">
        <v>128</v>
      </c>
      <c s="6" t="s">
        <v>286</v>
      </c>
      <c t="s">
        <v>43</v>
      </c>
      <c s="24" t="s">
        <v>287</v>
      </c>
      <c s="25" t="s">
        <v>64</v>
      </c>
      <c s="26">
        <v>1.35</v>
      </c>
      <c s="25">
        <v>0.00128</v>
      </c>
      <c s="25">
        <f>ROUND(G220*H220,6)</f>
      </c>
      <c r="L220" s="27">
        <v>0</v>
      </c>
      <c s="28">
        <f>ROUND(ROUND(L220,2)*ROUND(G220,3),2)</f>
      </c>
      <c s="25" t="s">
        <v>46</v>
      </c>
      <c>
        <f>(M220*21)/100</f>
      </c>
      <c t="s">
        <v>47</v>
      </c>
    </row>
    <row r="221" spans="1:5" ht="12.75" customHeight="1">
      <c r="A221" s="29" t="s">
        <v>48</v>
      </c>
      <c r="E221" s="30" t="s">
        <v>287</v>
      </c>
    </row>
    <row r="222" spans="1:5" ht="12.75" customHeight="1">
      <c r="A222" s="29" t="s">
        <v>49</v>
      </c>
      <c r="E222" s="31" t="s">
        <v>43</v>
      </c>
    </row>
    <row r="223" spans="5:5" ht="12.75" customHeight="1">
      <c r="E223" s="30" t="s">
        <v>43</v>
      </c>
    </row>
    <row r="224" spans="1:16" ht="12.75" customHeight="1">
      <c r="A224" t="s">
        <v>40</v>
      </c>
      <c s="6" t="s">
        <v>288</v>
      </c>
      <c s="6" t="s">
        <v>289</v>
      </c>
      <c t="s">
        <v>43</v>
      </c>
      <c s="24" t="s">
        <v>290</v>
      </c>
      <c s="25" t="s">
        <v>171</v>
      </c>
      <c s="26">
        <v>0.009</v>
      </c>
      <c s="25">
        <v>0</v>
      </c>
      <c s="25">
        <f>ROUND(G224*H224,6)</f>
      </c>
      <c r="L224" s="27">
        <v>0</v>
      </c>
      <c s="28">
        <f>ROUND(ROUND(L224,2)*ROUND(G224,3),2)</f>
      </c>
      <c s="25" t="s">
        <v>46</v>
      </c>
      <c>
        <f>(M224*21)/100</f>
      </c>
      <c t="s">
        <v>47</v>
      </c>
    </row>
    <row r="225" spans="1:5" ht="12.75" customHeight="1">
      <c r="A225" s="29" t="s">
        <v>48</v>
      </c>
      <c r="E225" s="30" t="s">
        <v>290</v>
      </c>
    </row>
    <row r="226" spans="1:5" ht="12.75" customHeight="1">
      <c r="A226" s="29" t="s">
        <v>49</v>
      </c>
      <c r="E226" s="31" t="s">
        <v>43</v>
      </c>
    </row>
    <row r="227" spans="5:5" ht="12.75" customHeight="1">
      <c r="E227" s="30" t="s">
        <v>291</v>
      </c>
    </row>
    <row r="228" spans="1:16" ht="12.75" customHeight="1">
      <c r="A228" t="s">
        <v>40</v>
      </c>
      <c s="6" t="s">
        <v>96</v>
      </c>
      <c s="6" t="s">
        <v>292</v>
      </c>
      <c t="s">
        <v>43</v>
      </c>
      <c s="24" t="s">
        <v>293</v>
      </c>
      <c s="25" t="s">
        <v>171</v>
      </c>
      <c s="26">
        <v>0.009</v>
      </c>
      <c s="25">
        <v>0</v>
      </c>
      <c s="25">
        <f>ROUND(G228*H228,6)</f>
      </c>
      <c r="L228" s="27">
        <v>0</v>
      </c>
      <c s="28">
        <f>ROUND(ROUND(L228,2)*ROUND(G228,3),2)</f>
      </c>
      <c s="25" t="s">
        <v>46</v>
      </c>
      <c>
        <f>(M228*21)/100</f>
      </c>
      <c t="s">
        <v>47</v>
      </c>
    </row>
    <row r="229" spans="1:5" ht="12.75" customHeight="1">
      <c r="A229" s="29" t="s">
        <v>48</v>
      </c>
      <c r="E229" s="30" t="s">
        <v>294</v>
      </c>
    </row>
    <row r="230" spans="1:5" ht="12.75" customHeight="1">
      <c r="A230" s="29" t="s">
        <v>49</v>
      </c>
      <c r="E230" s="31" t="s">
        <v>43</v>
      </c>
    </row>
    <row r="231" spans="5:5" ht="12.75" customHeight="1">
      <c r="E231" s="30" t="s">
        <v>291</v>
      </c>
    </row>
    <row r="232" spans="1:16" ht="12.75" customHeight="1">
      <c r="A232" t="s">
        <v>40</v>
      </c>
      <c s="6" t="s">
        <v>100</v>
      </c>
      <c s="6" t="s">
        <v>295</v>
      </c>
      <c t="s">
        <v>43</v>
      </c>
      <c s="24" t="s">
        <v>296</v>
      </c>
      <c s="25" t="s">
        <v>171</v>
      </c>
      <c s="26">
        <v>0.009</v>
      </c>
      <c s="25">
        <v>0</v>
      </c>
      <c s="25">
        <f>ROUND(G232*H232,6)</f>
      </c>
      <c r="L232" s="27">
        <v>0</v>
      </c>
      <c s="28">
        <f>ROUND(ROUND(L232,2)*ROUND(G232,3),2)</f>
      </c>
      <c s="25" t="s">
        <v>46</v>
      </c>
      <c>
        <f>(M232*21)/100</f>
      </c>
      <c t="s">
        <v>47</v>
      </c>
    </row>
    <row r="233" spans="1:5" ht="12.75" customHeight="1">
      <c r="A233" s="29" t="s">
        <v>48</v>
      </c>
      <c r="E233" s="30" t="s">
        <v>297</v>
      </c>
    </row>
    <row r="234" spans="1:5" ht="12.75" customHeight="1">
      <c r="A234" s="29" t="s">
        <v>49</v>
      </c>
      <c r="E234" s="31" t="s">
        <v>43</v>
      </c>
    </row>
    <row r="235" spans="5:5" ht="12.75" customHeight="1">
      <c r="E235" s="30" t="s">
        <v>291</v>
      </c>
    </row>
    <row r="236" spans="1:13" ht="12.75" customHeight="1">
      <c r="A236" t="s">
        <v>37</v>
      </c>
      <c r="C236" s="7" t="s">
        <v>298</v>
      </c>
      <c r="E236" s="32" t="s">
        <v>299</v>
      </c>
      <c r="J236" s="28">
        <f>0</f>
      </c>
      <c s="28">
        <f>0</f>
      </c>
      <c s="28">
        <f>0+L237+L241+L245+L249+L253+L257+L261+L265+L269+L273+L277+L281+L285+L289+L293</f>
      </c>
      <c s="28">
        <f>0+M237+M241+M245+M249+M253+M257+M261+M265+M269+M273+M277+M281+M285+M289+M293</f>
      </c>
    </row>
    <row r="237" spans="1:16" ht="12.75" customHeight="1">
      <c r="A237" t="s">
        <v>40</v>
      </c>
      <c s="6" t="s">
        <v>300</v>
      </c>
      <c s="6" t="s">
        <v>301</v>
      </c>
      <c t="s">
        <v>43</v>
      </c>
      <c s="24" t="s">
        <v>302</v>
      </c>
      <c s="25" t="s">
        <v>64</v>
      </c>
      <c s="26">
        <v>35.26</v>
      </c>
      <c s="25">
        <v>0.005</v>
      </c>
      <c s="25">
        <f>ROUND(G237*H237,6)</f>
      </c>
      <c r="L237" s="27">
        <v>0</v>
      </c>
      <c s="28">
        <f>ROUND(ROUND(L237,2)*ROUND(G237,3),2)</f>
      </c>
      <c s="25" t="s">
        <v>46</v>
      </c>
      <c>
        <f>(M237*21)/100</f>
      </c>
      <c t="s">
        <v>47</v>
      </c>
    </row>
    <row r="238" spans="1:5" ht="12.75" customHeight="1">
      <c r="A238" s="29" t="s">
        <v>48</v>
      </c>
      <c r="E238" s="30" t="s">
        <v>302</v>
      </c>
    </row>
    <row r="239" spans="1:5" ht="38.25" customHeight="1">
      <c r="A239" s="29" t="s">
        <v>49</v>
      </c>
      <c r="E239" s="31" t="s">
        <v>303</v>
      </c>
    </row>
    <row r="240" spans="5:5" ht="12.75" customHeight="1">
      <c r="E240" s="30" t="s">
        <v>43</v>
      </c>
    </row>
    <row r="241" spans="1:16" ht="12.75" customHeight="1">
      <c r="A241" t="s">
        <v>40</v>
      </c>
      <c s="6" t="s">
        <v>304</v>
      </c>
      <c s="6" t="s">
        <v>305</v>
      </c>
      <c t="s">
        <v>43</v>
      </c>
      <c s="24" t="s">
        <v>306</v>
      </c>
      <c s="25" t="s">
        <v>68</v>
      </c>
      <c s="26">
        <v>48</v>
      </c>
      <c s="25">
        <v>6E-05</v>
      </c>
      <c s="25">
        <f>ROUND(G241*H241,6)</f>
      </c>
      <c r="L241" s="27">
        <v>0</v>
      </c>
      <c s="28">
        <f>ROUND(ROUND(L241,2)*ROUND(G241,3),2)</f>
      </c>
      <c s="25" t="s">
        <v>46</v>
      </c>
      <c>
        <f>(M241*21)/100</f>
      </c>
      <c t="s">
        <v>47</v>
      </c>
    </row>
    <row r="242" spans="1:5" ht="12.75" customHeight="1">
      <c r="A242" s="29" t="s">
        <v>48</v>
      </c>
      <c r="E242" s="30" t="s">
        <v>306</v>
      </c>
    </row>
    <row r="243" spans="1:5" ht="12.75" customHeight="1">
      <c r="A243" s="29" t="s">
        <v>49</v>
      </c>
      <c r="E243" s="31" t="s">
        <v>43</v>
      </c>
    </row>
    <row r="244" spans="5:5" ht="12.75" customHeight="1">
      <c r="E244" s="30" t="s">
        <v>43</v>
      </c>
    </row>
    <row r="245" spans="1:16" ht="12.75" customHeight="1">
      <c r="A245" t="s">
        <v>40</v>
      </c>
      <c s="6" t="s">
        <v>307</v>
      </c>
      <c s="6" t="s">
        <v>308</v>
      </c>
      <c t="s">
        <v>43</v>
      </c>
      <c s="24" t="s">
        <v>309</v>
      </c>
      <c s="25" t="s">
        <v>68</v>
      </c>
      <c s="26">
        <v>22</v>
      </c>
      <c s="25">
        <v>0.074</v>
      </c>
      <c s="25">
        <f>ROUND(G245*H245,6)</f>
      </c>
      <c r="L245" s="27">
        <v>0</v>
      </c>
      <c s="28">
        <f>ROUND(ROUND(L245,2)*ROUND(G245,3),2)</f>
      </c>
      <c s="25" t="s">
        <v>218</v>
      </c>
      <c>
        <f>(M245*21)/100</f>
      </c>
      <c t="s">
        <v>47</v>
      </c>
    </row>
    <row r="246" spans="1:5" ht="12.75" customHeight="1">
      <c r="A246" s="29" t="s">
        <v>48</v>
      </c>
      <c r="E246" s="30" t="s">
        <v>309</v>
      </c>
    </row>
    <row r="247" spans="1:5" ht="12.75" customHeight="1">
      <c r="A247" s="29" t="s">
        <v>49</v>
      </c>
      <c r="E247" s="31" t="s">
        <v>310</v>
      </c>
    </row>
    <row r="248" spans="5:5" ht="12.75" customHeight="1">
      <c r="E248" s="30" t="s">
        <v>43</v>
      </c>
    </row>
    <row r="249" spans="1:16" ht="12.75" customHeight="1">
      <c r="A249" t="s">
        <v>40</v>
      </c>
      <c s="6" t="s">
        <v>311</v>
      </c>
      <c s="6" t="s">
        <v>312</v>
      </c>
      <c t="s">
        <v>43</v>
      </c>
      <c s="24" t="s">
        <v>313</v>
      </c>
      <c s="25" t="s">
        <v>68</v>
      </c>
      <c s="26">
        <v>17</v>
      </c>
      <c s="25">
        <v>0.016</v>
      </c>
      <c s="25">
        <f>ROUND(G249*H249,6)</f>
      </c>
      <c r="L249" s="27">
        <v>0</v>
      </c>
      <c s="28">
        <f>ROUND(ROUND(L249,2)*ROUND(G249,3),2)</f>
      </c>
      <c s="25" t="s">
        <v>218</v>
      </c>
      <c>
        <f>(M249*21)/100</f>
      </c>
      <c t="s">
        <v>47</v>
      </c>
    </row>
    <row r="250" spans="1:5" ht="12.75" customHeight="1">
      <c r="A250" s="29" t="s">
        <v>48</v>
      </c>
      <c r="E250" s="30" t="s">
        <v>313</v>
      </c>
    </row>
    <row r="251" spans="1:5" ht="12.75" customHeight="1">
      <c r="A251" s="29" t="s">
        <v>49</v>
      </c>
      <c r="E251" s="31" t="s">
        <v>43</v>
      </c>
    </row>
    <row r="252" spans="5:5" ht="12.75" customHeight="1">
      <c r="E252" s="30" t="s">
        <v>43</v>
      </c>
    </row>
    <row r="253" spans="1:16" ht="12.75" customHeight="1">
      <c r="A253" t="s">
        <v>40</v>
      </c>
      <c s="6" t="s">
        <v>314</v>
      </c>
      <c s="6" t="s">
        <v>315</v>
      </c>
      <c t="s">
        <v>43</v>
      </c>
      <c s="24" t="s">
        <v>316</v>
      </c>
      <c s="25" t="s">
        <v>68</v>
      </c>
      <c s="26">
        <v>3</v>
      </c>
      <c s="25">
        <v>0.02</v>
      </c>
      <c s="25">
        <f>ROUND(G253*H253,6)</f>
      </c>
      <c r="L253" s="27">
        <v>0</v>
      </c>
      <c s="28">
        <f>ROUND(ROUND(L253,2)*ROUND(G253,3),2)</f>
      </c>
      <c s="25" t="s">
        <v>218</v>
      </c>
      <c>
        <f>(M253*21)/100</f>
      </c>
      <c t="s">
        <v>47</v>
      </c>
    </row>
    <row r="254" spans="1:5" ht="12.75" customHeight="1">
      <c r="A254" s="29" t="s">
        <v>48</v>
      </c>
      <c r="E254" s="30" t="s">
        <v>316</v>
      </c>
    </row>
    <row r="255" spans="1:5" ht="12.75" customHeight="1">
      <c r="A255" s="29" t="s">
        <v>49</v>
      </c>
      <c r="E255" s="31" t="s">
        <v>43</v>
      </c>
    </row>
    <row r="256" spans="5:5" ht="12.75" customHeight="1">
      <c r="E256" s="30" t="s">
        <v>43</v>
      </c>
    </row>
    <row r="257" spans="1:16" ht="12.75" customHeight="1">
      <c r="A257" t="s">
        <v>40</v>
      </c>
      <c s="6" t="s">
        <v>317</v>
      </c>
      <c s="6" t="s">
        <v>318</v>
      </c>
      <c t="s">
        <v>43</v>
      </c>
      <c s="24" t="s">
        <v>319</v>
      </c>
      <c s="25" t="s">
        <v>68</v>
      </c>
      <c s="26">
        <v>1</v>
      </c>
      <c s="25">
        <v>0.02</v>
      </c>
      <c s="25">
        <f>ROUND(G257*H257,6)</f>
      </c>
      <c r="L257" s="27">
        <v>0</v>
      </c>
      <c s="28">
        <f>ROUND(ROUND(L257,2)*ROUND(G257,3),2)</f>
      </c>
      <c s="25" t="s">
        <v>218</v>
      </c>
      <c>
        <f>(M257*21)/100</f>
      </c>
      <c t="s">
        <v>47</v>
      </c>
    </row>
    <row r="258" spans="1:5" ht="12.75" customHeight="1">
      <c r="A258" s="29" t="s">
        <v>48</v>
      </c>
      <c r="E258" s="30" t="s">
        <v>319</v>
      </c>
    </row>
    <row r="259" spans="1:5" ht="12.75" customHeight="1">
      <c r="A259" s="29" t="s">
        <v>49</v>
      </c>
      <c r="E259" s="31" t="s">
        <v>43</v>
      </c>
    </row>
    <row r="260" spans="5:5" ht="12.75" customHeight="1">
      <c r="E260" s="30" t="s">
        <v>43</v>
      </c>
    </row>
    <row r="261" spans="1:16" ht="12.75" customHeight="1">
      <c r="A261" t="s">
        <v>40</v>
      </c>
      <c s="6" t="s">
        <v>320</v>
      </c>
      <c s="6" t="s">
        <v>321</v>
      </c>
      <c t="s">
        <v>43</v>
      </c>
      <c s="24" t="s">
        <v>322</v>
      </c>
      <c s="25" t="s">
        <v>68</v>
      </c>
      <c s="26">
        <v>11</v>
      </c>
      <c s="25">
        <v>0.032</v>
      </c>
      <c s="25">
        <f>ROUND(G261*H261,6)</f>
      </c>
      <c r="L261" s="27">
        <v>0</v>
      </c>
      <c s="28">
        <f>ROUND(ROUND(L261,2)*ROUND(G261,3),2)</f>
      </c>
      <c s="25" t="s">
        <v>218</v>
      </c>
      <c>
        <f>(M261*21)/100</f>
      </c>
      <c t="s">
        <v>47</v>
      </c>
    </row>
    <row r="262" spans="1:5" ht="12.75" customHeight="1">
      <c r="A262" s="29" t="s">
        <v>48</v>
      </c>
      <c r="E262" s="30" t="s">
        <v>322</v>
      </c>
    </row>
    <row r="263" spans="1:5" ht="12.75" customHeight="1">
      <c r="A263" s="29" t="s">
        <v>49</v>
      </c>
      <c r="E263" s="31" t="s">
        <v>43</v>
      </c>
    </row>
    <row r="264" spans="5:5" ht="12.75" customHeight="1">
      <c r="E264" s="30" t="s">
        <v>43</v>
      </c>
    </row>
    <row r="265" spans="1:16" ht="12.75" customHeight="1">
      <c r="A265" t="s">
        <v>40</v>
      </c>
      <c s="6" t="s">
        <v>323</v>
      </c>
      <c s="6" t="s">
        <v>324</v>
      </c>
      <c t="s">
        <v>43</v>
      </c>
      <c s="24" t="s">
        <v>325</v>
      </c>
      <c s="25" t="s">
        <v>68</v>
      </c>
      <c s="26">
        <v>13</v>
      </c>
      <c s="25">
        <v>0.024</v>
      </c>
      <c s="25">
        <f>ROUND(G265*H265,6)</f>
      </c>
      <c r="L265" s="27">
        <v>0</v>
      </c>
      <c s="28">
        <f>ROUND(ROUND(L265,2)*ROUND(G265,3),2)</f>
      </c>
      <c s="25" t="s">
        <v>218</v>
      </c>
      <c>
        <f>(M265*21)/100</f>
      </c>
      <c t="s">
        <v>47</v>
      </c>
    </row>
    <row r="266" spans="1:5" ht="12.75" customHeight="1">
      <c r="A266" s="29" t="s">
        <v>48</v>
      </c>
      <c r="E266" s="30" t="s">
        <v>325</v>
      </c>
    </row>
    <row r="267" spans="1:5" ht="12.75" customHeight="1">
      <c r="A267" s="29" t="s">
        <v>49</v>
      </c>
      <c r="E267" s="31" t="s">
        <v>43</v>
      </c>
    </row>
    <row r="268" spans="5:5" ht="12.75" customHeight="1">
      <c r="E268" s="30" t="s">
        <v>43</v>
      </c>
    </row>
    <row r="269" spans="1:16" ht="12.75" customHeight="1">
      <c r="A269" t="s">
        <v>40</v>
      </c>
      <c s="6" t="s">
        <v>162</v>
      </c>
      <c s="6" t="s">
        <v>326</v>
      </c>
      <c t="s">
        <v>43</v>
      </c>
      <c s="24" t="s">
        <v>327</v>
      </c>
      <c s="25" t="s">
        <v>54</v>
      </c>
      <c s="26">
        <v>50.726</v>
      </c>
      <c s="25">
        <v>0.00025</v>
      </c>
      <c s="25">
        <f>ROUND(G269*H269,6)</f>
      </c>
      <c r="L269" s="27">
        <v>0</v>
      </c>
      <c s="28">
        <f>ROUND(ROUND(L269,2)*ROUND(G269,3),2)</f>
      </c>
      <c s="25" t="s">
        <v>46</v>
      </c>
      <c>
        <f>(M269*21)/100</f>
      </c>
      <c t="s">
        <v>47</v>
      </c>
    </row>
    <row r="270" spans="1:5" ht="12.75" customHeight="1">
      <c r="A270" s="29" t="s">
        <v>48</v>
      </c>
      <c r="E270" s="30" t="s">
        <v>328</v>
      </c>
    </row>
    <row r="271" spans="1:5" ht="63.75" customHeight="1">
      <c r="A271" s="29" t="s">
        <v>49</v>
      </c>
      <c r="E271" s="31" t="s">
        <v>329</v>
      </c>
    </row>
    <row r="272" spans="5:5" ht="12.75" customHeight="1">
      <c r="E272" s="30" t="s">
        <v>330</v>
      </c>
    </row>
    <row r="273" spans="1:16" ht="12.75" customHeight="1">
      <c r="A273" t="s">
        <v>40</v>
      </c>
      <c s="6" t="s">
        <v>331</v>
      </c>
      <c s="6" t="s">
        <v>332</v>
      </c>
      <c t="s">
        <v>43</v>
      </c>
      <c s="24" t="s">
        <v>327</v>
      </c>
      <c s="25" t="s">
        <v>54</v>
      </c>
      <c s="26">
        <v>39.072</v>
      </c>
      <c s="25">
        <v>0.00025</v>
      </c>
      <c s="25">
        <f>ROUND(G273*H273,6)</f>
      </c>
      <c r="L273" s="27">
        <v>0</v>
      </c>
      <c s="28">
        <f>ROUND(ROUND(L273,2)*ROUND(G273,3),2)</f>
      </c>
      <c s="25" t="s">
        <v>46</v>
      </c>
      <c>
        <f>(M273*21)/100</f>
      </c>
      <c t="s">
        <v>47</v>
      </c>
    </row>
    <row r="274" spans="1:5" ht="12.75" customHeight="1">
      <c r="A274" s="29" t="s">
        <v>48</v>
      </c>
      <c r="E274" s="30" t="s">
        <v>333</v>
      </c>
    </row>
    <row r="275" spans="1:5" ht="12.75" customHeight="1">
      <c r="A275" s="29" t="s">
        <v>49</v>
      </c>
      <c r="E275" s="31" t="s">
        <v>334</v>
      </c>
    </row>
    <row r="276" spans="5:5" ht="12.75" customHeight="1">
      <c r="E276" s="30" t="s">
        <v>330</v>
      </c>
    </row>
    <row r="277" spans="1:16" ht="12.75" customHeight="1">
      <c r="A277" t="s">
        <v>40</v>
      </c>
      <c s="6" t="s">
        <v>335</v>
      </c>
      <c s="6" t="s">
        <v>336</v>
      </c>
      <c t="s">
        <v>43</v>
      </c>
      <c s="24" t="s">
        <v>337</v>
      </c>
      <c s="25" t="s">
        <v>68</v>
      </c>
      <c s="26">
        <v>22</v>
      </c>
      <c s="25">
        <v>0.00025</v>
      </c>
      <c s="25">
        <f>ROUND(G277*H277,6)</f>
      </c>
      <c r="L277" s="27">
        <v>0</v>
      </c>
      <c s="28">
        <f>ROUND(ROUND(L277,2)*ROUND(G277,3),2)</f>
      </c>
      <c s="25" t="s">
        <v>46</v>
      </c>
      <c>
        <f>(M277*21)/100</f>
      </c>
      <c t="s">
        <v>47</v>
      </c>
    </row>
    <row r="278" spans="1:5" ht="12.75" customHeight="1">
      <c r="A278" s="29" t="s">
        <v>48</v>
      </c>
      <c r="E278" s="30" t="s">
        <v>337</v>
      </c>
    </row>
    <row r="279" spans="1:5" ht="12.75" customHeight="1">
      <c r="A279" s="29" t="s">
        <v>49</v>
      </c>
      <c r="E279" s="31" t="s">
        <v>310</v>
      </c>
    </row>
    <row r="280" spans="5:5" ht="12.75" customHeight="1">
      <c r="E280" s="30" t="s">
        <v>338</v>
      </c>
    </row>
    <row r="281" spans="1:16" ht="12.75" customHeight="1">
      <c r="A281" t="s">
        <v>40</v>
      </c>
      <c s="6" t="s">
        <v>339</v>
      </c>
      <c s="6" t="s">
        <v>340</v>
      </c>
      <c t="s">
        <v>43</v>
      </c>
      <c s="24" t="s">
        <v>341</v>
      </c>
      <c s="25" t="s">
        <v>68</v>
      </c>
      <c s="26">
        <v>24</v>
      </c>
      <c s="25">
        <v>0</v>
      </c>
      <c s="25">
        <f>ROUND(G281*H281,6)</f>
      </c>
      <c r="L281" s="27">
        <v>0</v>
      </c>
      <c s="28">
        <f>ROUND(ROUND(L281,2)*ROUND(G281,3),2)</f>
      </c>
      <c s="25" t="s">
        <v>46</v>
      </c>
      <c>
        <f>(M281*21)/100</f>
      </c>
      <c t="s">
        <v>47</v>
      </c>
    </row>
    <row r="282" spans="1:5" ht="12.75" customHeight="1">
      <c r="A282" s="29" t="s">
        <v>48</v>
      </c>
      <c r="E282" s="30" t="s">
        <v>341</v>
      </c>
    </row>
    <row r="283" spans="1:5" ht="38.25" customHeight="1">
      <c r="A283" s="29" t="s">
        <v>49</v>
      </c>
      <c r="E283" s="31" t="s">
        <v>342</v>
      </c>
    </row>
    <row r="284" spans="5:5" ht="12.75" customHeight="1">
      <c r="E284" s="30" t="s">
        <v>343</v>
      </c>
    </row>
    <row r="285" spans="1:16" ht="12.75" customHeight="1">
      <c r="A285" t="s">
        <v>40</v>
      </c>
      <c s="6" t="s">
        <v>344</v>
      </c>
      <c s="6" t="s">
        <v>345</v>
      </c>
      <c t="s">
        <v>43</v>
      </c>
      <c s="24" t="s">
        <v>346</v>
      </c>
      <c s="25" t="s">
        <v>171</v>
      </c>
      <c s="26">
        <v>2.851</v>
      </c>
      <c s="25">
        <v>0</v>
      </c>
      <c s="25">
        <f>ROUND(G285*H285,6)</f>
      </c>
      <c r="L285" s="27">
        <v>0</v>
      </c>
      <c s="28">
        <f>ROUND(ROUND(L285,2)*ROUND(G285,3),2)</f>
      </c>
      <c s="25" t="s">
        <v>46</v>
      </c>
      <c>
        <f>(M285*21)/100</f>
      </c>
      <c t="s">
        <v>47</v>
      </c>
    </row>
    <row r="286" spans="1:5" ht="12.75" customHeight="1">
      <c r="A286" s="29" t="s">
        <v>48</v>
      </c>
      <c r="E286" s="30" t="s">
        <v>346</v>
      </c>
    </row>
    <row r="287" spans="1:5" ht="12.75" customHeight="1">
      <c r="A287" s="29" t="s">
        <v>49</v>
      </c>
      <c r="E287" s="31" t="s">
        <v>43</v>
      </c>
    </row>
    <row r="288" spans="5:5" ht="12.75" customHeight="1">
      <c r="E288" s="30" t="s">
        <v>347</v>
      </c>
    </row>
    <row r="289" spans="1:16" ht="12.75" customHeight="1">
      <c r="A289" t="s">
        <v>40</v>
      </c>
      <c s="6" t="s">
        <v>348</v>
      </c>
      <c s="6" t="s">
        <v>349</v>
      </c>
      <c t="s">
        <v>43</v>
      </c>
      <c s="24" t="s">
        <v>350</v>
      </c>
      <c s="25" t="s">
        <v>171</v>
      </c>
      <c s="26">
        <v>2.851</v>
      </c>
      <c s="25">
        <v>0</v>
      </c>
      <c s="25">
        <f>ROUND(G289*H289,6)</f>
      </c>
      <c r="L289" s="27">
        <v>0</v>
      </c>
      <c s="28">
        <f>ROUND(ROUND(L289,2)*ROUND(G289,3),2)</f>
      </c>
      <c s="25" t="s">
        <v>46</v>
      </c>
      <c>
        <f>(M289*21)/100</f>
      </c>
      <c t="s">
        <v>47</v>
      </c>
    </row>
    <row r="290" spans="1:5" ht="12.75" customHeight="1">
      <c r="A290" s="29" t="s">
        <v>48</v>
      </c>
      <c r="E290" s="30" t="s">
        <v>351</v>
      </c>
    </row>
    <row r="291" spans="1:5" ht="12.75" customHeight="1">
      <c r="A291" s="29" t="s">
        <v>49</v>
      </c>
      <c r="E291" s="31" t="s">
        <v>43</v>
      </c>
    </row>
    <row r="292" spans="5:5" ht="12.75" customHeight="1">
      <c r="E292" s="30" t="s">
        <v>347</v>
      </c>
    </row>
    <row r="293" spans="1:16" ht="12.75" customHeight="1">
      <c r="A293" t="s">
        <v>40</v>
      </c>
      <c s="6" t="s">
        <v>352</v>
      </c>
      <c s="6" t="s">
        <v>353</v>
      </c>
      <c t="s">
        <v>43</v>
      </c>
      <c s="24" t="s">
        <v>354</v>
      </c>
      <c s="25" t="s">
        <v>171</v>
      </c>
      <c s="26">
        <v>2.851</v>
      </c>
      <c s="25">
        <v>0</v>
      </c>
      <c s="25">
        <f>ROUND(G293*H293,6)</f>
      </c>
      <c r="L293" s="27">
        <v>0</v>
      </c>
      <c s="28">
        <f>ROUND(ROUND(L293,2)*ROUND(G293,3),2)</f>
      </c>
      <c s="25" t="s">
        <v>46</v>
      </c>
      <c>
        <f>(M293*21)/100</f>
      </c>
      <c t="s">
        <v>47</v>
      </c>
    </row>
    <row r="294" spans="1:5" ht="12.75" customHeight="1">
      <c r="A294" s="29" t="s">
        <v>48</v>
      </c>
      <c r="E294" s="30" t="s">
        <v>355</v>
      </c>
    </row>
    <row r="295" spans="1:5" ht="12.75" customHeight="1">
      <c r="A295" s="29" t="s">
        <v>49</v>
      </c>
      <c r="E295" s="31" t="s">
        <v>43</v>
      </c>
    </row>
    <row r="296" spans="5:5" ht="12.75" customHeight="1">
      <c r="E296" s="30" t="s">
        <v>347</v>
      </c>
    </row>
    <row r="297" spans="1:13" ht="12.75" customHeight="1">
      <c r="A297" t="s">
        <v>37</v>
      </c>
      <c r="C297" s="7" t="s">
        <v>116</v>
      </c>
      <c r="E297" s="32" t="s">
        <v>117</v>
      </c>
      <c r="J297" s="28">
        <f>0</f>
      </c>
      <c s="28">
        <f>0</f>
      </c>
      <c s="28">
        <f>0+L298+L302+L306+L310+L314+L318+L322+L326+L330</f>
      </c>
      <c s="28">
        <f>0+M298+M302+M306+M310+M314+M318+M322+M326+M330</f>
      </c>
    </row>
    <row r="298" spans="1:16" ht="12.75" customHeight="1">
      <c r="A298" t="s">
        <v>40</v>
      </c>
      <c s="6" t="s">
        <v>356</v>
      </c>
      <c s="6" t="s">
        <v>357</v>
      </c>
      <c t="s">
        <v>43</v>
      </c>
      <c s="24" t="s">
        <v>358</v>
      </c>
      <c s="25" t="s">
        <v>68</v>
      </c>
      <c s="26">
        <v>1</v>
      </c>
      <c s="25">
        <v>0.08</v>
      </c>
      <c s="25">
        <f>ROUND(G298*H298,6)</f>
      </c>
      <c r="L298" s="27">
        <v>0</v>
      </c>
      <c s="28">
        <f>ROUND(ROUND(L298,2)*ROUND(G298,3),2)</f>
      </c>
      <c s="25" t="s">
        <v>218</v>
      </c>
      <c>
        <f>(M298*21)/100</f>
      </c>
      <c t="s">
        <v>47</v>
      </c>
    </row>
    <row r="299" spans="1:5" ht="12.75" customHeight="1">
      <c r="A299" s="29" t="s">
        <v>48</v>
      </c>
      <c r="E299" s="30" t="s">
        <v>358</v>
      </c>
    </row>
    <row r="300" spans="1:5" ht="12.75" customHeight="1">
      <c r="A300" s="29" t="s">
        <v>49</v>
      </c>
      <c r="E300" s="31" t="s">
        <v>359</v>
      </c>
    </row>
    <row r="301" spans="5:5" ht="12.75" customHeight="1">
      <c r="E301" s="30" t="s">
        <v>43</v>
      </c>
    </row>
    <row r="302" spans="1:16" ht="12.75" customHeight="1">
      <c r="A302" t="s">
        <v>40</v>
      </c>
      <c s="6" t="s">
        <v>360</v>
      </c>
      <c s="6" t="s">
        <v>361</v>
      </c>
      <c t="s">
        <v>43</v>
      </c>
      <c s="24" t="s">
        <v>362</v>
      </c>
      <c s="25" t="s">
        <v>68</v>
      </c>
      <c s="26">
        <v>2</v>
      </c>
      <c s="25">
        <v>0.08</v>
      </c>
      <c s="25">
        <f>ROUND(G302*H302,6)</f>
      </c>
      <c r="L302" s="27">
        <v>0</v>
      </c>
      <c s="28">
        <f>ROUND(ROUND(L302,2)*ROUND(G302,3),2)</f>
      </c>
      <c s="25" t="s">
        <v>218</v>
      </c>
      <c>
        <f>(M302*21)/100</f>
      </c>
      <c t="s">
        <v>47</v>
      </c>
    </row>
    <row r="303" spans="1:5" ht="12.75" customHeight="1">
      <c r="A303" s="29" t="s">
        <v>48</v>
      </c>
      <c r="E303" s="30" t="s">
        <v>362</v>
      </c>
    </row>
    <row r="304" spans="1:5" ht="12.75" customHeight="1">
      <c r="A304" s="29" t="s">
        <v>49</v>
      </c>
      <c r="E304" s="31" t="s">
        <v>363</v>
      </c>
    </row>
    <row r="305" spans="5:5" ht="12.75" customHeight="1">
      <c r="E305" s="30" t="s">
        <v>43</v>
      </c>
    </row>
    <row r="306" spans="1:16" ht="12.75" customHeight="1">
      <c r="A306" t="s">
        <v>40</v>
      </c>
      <c s="6" t="s">
        <v>364</v>
      </c>
      <c s="6" t="s">
        <v>365</v>
      </c>
      <c t="s">
        <v>43</v>
      </c>
      <c s="24" t="s">
        <v>366</v>
      </c>
      <c s="25" t="s">
        <v>68</v>
      </c>
      <c s="26">
        <v>3</v>
      </c>
      <c s="25">
        <v>0</v>
      </c>
      <c s="25">
        <f>ROUND(G306*H306,6)</f>
      </c>
      <c r="L306" s="27">
        <v>0</v>
      </c>
      <c s="28">
        <f>ROUND(ROUND(L306,2)*ROUND(G306,3),2)</f>
      </c>
      <c s="25" t="s">
        <v>46</v>
      </c>
      <c>
        <f>(M306*21)/100</f>
      </c>
      <c t="s">
        <v>47</v>
      </c>
    </row>
    <row r="307" spans="1:5" ht="12.75" customHeight="1">
      <c r="A307" s="29" t="s">
        <v>48</v>
      </c>
      <c r="E307" s="30" t="s">
        <v>366</v>
      </c>
    </row>
    <row r="308" spans="1:5" ht="38.25" customHeight="1">
      <c r="A308" s="29" t="s">
        <v>49</v>
      </c>
      <c r="E308" s="31" t="s">
        <v>367</v>
      </c>
    </row>
    <row r="309" spans="5:5" ht="12.75" customHeight="1">
      <c r="E309" s="30" t="s">
        <v>368</v>
      </c>
    </row>
    <row r="310" spans="1:16" ht="12.75" customHeight="1">
      <c r="A310" t="s">
        <v>40</v>
      </c>
      <c s="6" t="s">
        <v>369</v>
      </c>
      <c s="6" t="s">
        <v>370</v>
      </c>
      <c t="s">
        <v>43</v>
      </c>
      <c s="24" t="s">
        <v>371</v>
      </c>
      <c s="25" t="s">
        <v>54</v>
      </c>
      <c s="26">
        <v>11.132</v>
      </c>
      <c s="25">
        <v>1E-05</v>
      </c>
      <c s="25">
        <f>ROUND(G310*H310,6)</f>
      </c>
      <c r="L310" s="27">
        <v>0</v>
      </c>
      <c s="28">
        <f>ROUND(ROUND(L310,2)*ROUND(G310,3),2)</f>
      </c>
      <c s="25" t="s">
        <v>46</v>
      </c>
      <c>
        <f>(M310*21)/100</f>
      </c>
      <c t="s">
        <v>47</v>
      </c>
    </row>
    <row r="311" spans="1:5" ht="12.75" customHeight="1">
      <c r="A311" s="29" t="s">
        <v>48</v>
      </c>
      <c r="E311" s="30" t="s">
        <v>371</v>
      </c>
    </row>
    <row r="312" spans="1:5" ht="38.25" customHeight="1">
      <c r="A312" s="29" t="s">
        <v>49</v>
      </c>
      <c r="E312" s="31" t="s">
        <v>372</v>
      </c>
    </row>
    <row r="313" spans="5:5" ht="12.75" customHeight="1">
      <c r="E313" s="30" t="s">
        <v>373</v>
      </c>
    </row>
    <row r="314" spans="1:16" ht="12.75" customHeight="1">
      <c r="A314" t="s">
        <v>40</v>
      </c>
      <c s="6" t="s">
        <v>374</v>
      </c>
      <c s="6" t="s">
        <v>375</v>
      </c>
      <c t="s">
        <v>43</v>
      </c>
      <c s="24" t="s">
        <v>376</v>
      </c>
      <c s="25" t="s">
        <v>377</v>
      </c>
      <c s="26">
        <v>17</v>
      </c>
      <c s="25">
        <v>0</v>
      </c>
      <c s="25">
        <f>ROUND(G314*H314,6)</f>
      </c>
      <c r="L314" s="27">
        <v>0</v>
      </c>
      <c s="28">
        <f>ROUND(ROUND(L314,2)*ROUND(G314,3),2)</f>
      </c>
      <c s="25" t="s">
        <v>218</v>
      </c>
      <c>
        <f>(M314*21)/100</f>
      </c>
      <c t="s">
        <v>47</v>
      </c>
    </row>
    <row r="315" spans="1:5" ht="12.75" customHeight="1">
      <c r="A315" s="29" t="s">
        <v>48</v>
      </c>
      <c r="E315" s="30" t="s">
        <v>376</v>
      </c>
    </row>
    <row r="316" spans="1:5" ht="12.75" customHeight="1">
      <c r="A316" s="29" t="s">
        <v>49</v>
      </c>
      <c r="E316" s="31" t="s">
        <v>378</v>
      </c>
    </row>
    <row r="317" spans="5:5" ht="12.75" customHeight="1">
      <c r="E317" s="30" t="s">
        <v>43</v>
      </c>
    </row>
    <row r="318" spans="1:16" ht="12.75" customHeight="1">
      <c r="A318" t="s">
        <v>40</v>
      </c>
      <c s="6" t="s">
        <v>379</v>
      </c>
      <c s="6" t="s">
        <v>380</v>
      </c>
      <c t="s">
        <v>43</v>
      </c>
      <c s="24" t="s">
        <v>376</v>
      </c>
      <c s="25" t="s">
        <v>377</v>
      </c>
      <c s="26">
        <v>4</v>
      </c>
      <c s="25">
        <v>0</v>
      </c>
      <c s="25">
        <f>ROUND(G318*H318,6)</f>
      </c>
      <c r="L318" s="27">
        <v>0</v>
      </c>
      <c s="28">
        <f>ROUND(ROUND(L318,2)*ROUND(G318,3),2)</f>
      </c>
      <c s="25" t="s">
        <v>218</v>
      </c>
      <c>
        <f>(M318*21)/100</f>
      </c>
      <c t="s">
        <v>47</v>
      </c>
    </row>
    <row r="319" spans="1:5" ht="12.75" customHeight="1">
      <c r="A319" s="29" t="s">
        <v>48</v>
      </c>
      <c r="E319" s="30" t="s">
        <v>376</v>
      </c>
    </row>
    <row r="320" spans="1:5" ht="12.75" customHeight="1">
      <c r="A320" s="29" t="s">
        <v>49</v>
      </c>
      <c r="E320" s="31" t="s">
        <v>381</v>
      </c>
    </row>
    <row r="321" spans="5:5" ht="12.75" customHeight="1">
      <c r="E321" s="30" t="s">
        <v>43</v>
      </c>
    </row>
    <row r="322" spans="1:16" ht="12.75" customHeight="1">
      <c r="A322" t="s">
        <v>40</v>
      </c>
      <c s="6" t="s">
        <v>382</v>
      </c>
      <c s="6" t="s">
        <v>383</v>
      </c>
      <c t="s">
        <v>43</v>
      </c>
      <c s="24" t="s">
        <v>384</v>
      </c>
      <c s="25" t="s">
        <v>171</v>
      </c>
      <c s="26">
        <v>0.24</v>
      </c>
      <c s="25">
        <v>0</v>
      </c>
      <c s="25">
        <f>ROUND(G322*H322,6)</f>
      </c>
      <c r="L322" s="27">
        <v>0</v>
      </c>
      <c s="28">
        <f>ROUND(ROUND(L322,2)*ROUND(G322,3),2)</f>
      </c>
      <c s="25" t="s">
        <v>46</v>
      </c>
      <c>
        <f>(M322*21)/100</f>
      </c>
      <c t="s">
        <v>47</v>
      </c>
    </row>
    <row r="323" spans="1:5" ht="12.75" customHeight="1">
      <c r="A323" s="29" t="s">
        <v>48</v>
      </c>
      <c r="E323" s="30" t="s">
        <v>384</v>
      </c>
    </row>
    <row r="324" spans="1:5" ht="12.75" customHeight="1">
      <c r="A324" s="29" t="s">
        <v>49</v>
      </c>
      <c r="E324" s="31" t="s">
        <v>43</v>
      </c>
    </row>
    <row r="325" spans="5:5" ht="12.75" customHeight="1">
      <c r="E325" s="30" t="s">
        <v>385</v>
      </c>
    </row>
    <row r="326" spans="1:16" ht="12.75" customHeight="1">
      <c r="A326" t="s">
        <v>40</v>
      </c>
      <c s="6" t="s">
        <v>386</v>
      </c>
      <c s="6" t="s">
        <v>387</v>
      </c>
      <c t="s">
        <v>43</v>
      </c>
      <c s="24" t="s">
        <v>388</v>
      </c>
      <c s="25" t="s">
        <v>171</v>
      </c>
      <c s="26">
        <v>0.24</v>
      </c>
      <c s="25">
        <v>0</v>
      </c>
      <c s="25">
        <f>ROUND(G326*H326,6)</f>
      </c>
      <c r="L326" s="27">
        <v>0</v>
      </c>
      <c s="28">
        <f>ROUND(ROUND(L326,2)*ROUND(G326,3),2)</f>
      </c>
      <c s="25" t="s">
        <v>46</v>
      </c>
      <c>
        <f>(M326*21)/100</f>
      </c>
      <c t="s">
        <v>47</v>
      </c>
    </row>
    <row r="327" spans="1:5" ht="12.75" customHeight="1">
      <c r="A327" s="29" t="s">
        <v>48</v>
      </c>
      <c r="E327" s="30" t="s">
        <v>389</v>
      </c>
    </row>
    <row r="328" spans="1:5" ht="12.75" customHeight="1">
      <c r="A328" s="29" t="s">
        <v>49</v>
      </c>
      <c r="E328" s="31" t="s">
        <v>43</v>
      </c>
    </row>
    <row r="329" spans="5:5" ht="12.75" customHeight="1">
      <c r="E329" s="30" t="s">
        <v>385</v>
      </c>
    </row>
    <row r="330" spans="1:16" ht="12.75" customHeight="1">
      <c r="A330" t="s">
        <v>40</v>
      </c>
      <c s="6" t="s">
        <v>390</v>
      </c>
      <c s="6" t="s">
        <v>391</v>
      </c>
      <c t="s">
        <v>43</v>
      </c>
      <c s="24" t="s">
        <v>392</v>
      </c>
      <c s="25" t="s">
        <v>171</v>
      </c>
      <c s="26">
        <v>0.24</v>
      </c>
      <c s="25">
        <v>0</v>
      </c>
      <c s="25">
        <f>ROUND(G330*H330,6)</f>
      </c>
      <c r="L330" s="27">
        <v>0</v>
      </c>
      <c s="28">
        <f>ROUND(ROUND(L330,2)*ROUND(G330,3),2)</f>
      </c>
      <c s="25" t="s">
        <v>46</v>
      </c>
      <c>
        <f>(M330*21)/100</f>
      </c>
      <c t="s">
        <v>47</v>
      </c>
    </row>
    <row r="331" spans="1:5" ht="12.75" customHeight="1">
      <c r="A331" s="29" t="s">
        <v>48</v>
      </c>
      <c r="E331" s="30" t="s">
        <v>393</v>
      </c>
    </row>
    <row r="332" spans="1:5" ht="12.75" customHeight="1">
      <c r="A332" s="29" t="s">
        <v>49</v>
      </c>
      <c r="E332" s="31" t="s">
        <v>43</v>
      </c>
    </row>
    <row r="333" spans="5:5" ht="12.75" customHeight="1">
      <c r="E333" s="30" t="s">
        <v>385</v>
      </c>
    </row>
    <row r="334" spans="1:13" ht="12.75" customHeight="1">
      <c r="A334" t="s">
        <v>37</v>
      </c>
      <c r="C334" s="7" t="s">
        <v>394</v>
      </c>
      <c r="E334" s="32" t="s">
        <v>395</v>
      </c>
      <c r="J334" s="28">
        <f>0</f>
      </c>
      <c s="28">
        <f>0</f>
      </c>
      <c s="28">
        <f>0+L335+L339+L343+L347+L351+L355+L359+L363</f>
      </c>
      <c s="28">
        <f>0+M335+M339+M343+M347+M351+M355+M359+M363</f>
      </c>
    </row>
    <row r="335" spans="1:16" ht="12.75" customHeight="1">
      <c r="A335" t="s">
        <v>40</v>
      </c>
      <c s="6" t="s">
        <v>396</v>
      </c>
      <c s="6" t="s">
        <v>397</v>
      </c>
      <c t="s">
        <v>43</v>
      </c>
      <c s="24" t="s">
        <v>398</v>
      </c>
      <c s="25" t="s">
        <v>54</v>
      </c>
      <c s="26">
        <v>11.605</v>
      </c>
      <c s="25">
        <v>7E-05</v>
      </c>
      <c s="25">
        <f>ROUND(G335*H335,6)</f>
      </c>
      <c r="L335" s="27">
        <v>0</v>
      </c>
      <c s="28">
        <f>ROUND(ROUND(L335,2)*ROUND(G335,3),2)</f>
      </c>
      <c s="25" t="s">
        <v>46</v>
      </c>
      <c>
        <f>(M335*21)/100</f>
      </c>
      <c t="s">
        <v>47</v>
      </c>
    </row>
    <row r="336" spans="1:5" ht="12.75" customHeight="1">
      <c r="A336" s="29" t="s">
        <v>48</v>
      </c>
      <c r="E336" s="30" t="s">
        <v>398</v>
      </c>
    </row>
    <row r="337" spans="1:5" ht="12.75" customHeight="1">
      <c r="A337" s="29" t="s">
        <v>49</v>
      </c>
      <c r="E337" s="31" t="s">
        <v>399</v>
      </c>
    </row>
    <row r="338" spans="5:5" ht="12.75" customHeight="1">
      <c r="E338" s="30" t="s">
        <v>43</v>
      </c>
    </row>
    <row r="339" spans="1:16" ht="12.75" customHeight="1">
      <c r="A339" t="s">
        <v>40</v>
      </c>
      <c s="6" t="s">
        <v>400</v>
      </c>
      <c s="6" t="s">
        <v>401</v>
      </c>
      <c t="s">
        <v>43</v>
      </c>
      <c s="24" t="s">
        <v>402</v>
      </c>
      <c s="25" t="s">
        <v>54</v>
      </c>
      <c s="26">
        <v>11.605</v>
      </c>
      <c s="25">
        <v>0.00011</v>
      </c>
      <c s="25">
        <f>ROUND(G339*H339,6)</f>
      </c>
      <c r="L339" s="27">
        <v>0</v>
      </c>
      <c s="28">
        <f>ROUND(ROUND(L339,2)*ROUND(G339,3),2)</f>
      </c>
      <c s="25" t="s">
        <v>46</v>
      </c>
      <c>
        <f>(M339*21)/100</f>
      </c>
      <c t="s">
        <v>47</v>
      </c>
    </row>
    <row r="340" spans="1:5" ht="12.75" customHeight="1">
      <c r="A340" s="29" t="s">
        <v>48</v>
      </c>
      <c r="E340" s="30" t="s">
        <v>402</v>
      </c>
    </row>
    <row r="341" spans="1:5" ht="25.5" customHeight="1">
      <c r="A341" s="29" t="s">
        <v>49</v>
      </c>
      <c r="E341" s="31" t="s">
        <v>403</v>
      </c>
    </row>
    <row r="342" spans="5:5" ht="12.75" customHeight="1">
      <c r="E342" s="30" t="s">
        <v>43</v>
      </c>
    </row>
    <row r="343" spans="1:16" ht="12.75" customHeight="1">
      <c r="A343" t="s">
        <v>40</v>
      </c>
      <c s="6" t="s">
        <v>404</v>
      </c>
      <c s="6" t="s">
        <v>405</v>
      </c>
      <c t="s">
        <v>43</v>
      </c>
      <c s="24" t="s">
        <v>406</v>
      </c>
      <c s="25" t="s">
        <v>54</v>
      </c>
      <c s="26">
        <v>11.605</v>
      </c>
      <c s="25">
        <v>0.00017</v>
      </c>
      <c s="25">
        <f>ROUND(G343*H343,6)</f>
      </c>
      <c r="L343" s="27">
        <v>0</v>
      </c>
      <c s="28">
        <f>ROUND(ROUND(L343,2)*ROUND(G343,3),2)</f>
      </c>
      <c s="25" t="s">
        <v>46</v>
      </c>
      <c>
        <f>(M343*21)/100</f>
      </c>
      <c t="s">
        <v>47</v>
      </c>
    </row>
    <row r="344" spans="1:5" ht="12.75" customHeight="1">
      <c r="A344" s="29" t="s">
        <v>48</v>
      </c>
      <c r="E344" s="30" t="s">
        <v>406</v>
      </c>
    </row>
    <row r="345" spans="1:5" ht="12.75" customHeight="1">
      <c r="A345" s="29" t="s">
        <v>49</v>
      </c>
      <c r="E345" s="31" t="s">
        <v>399</v>
      </c>
    </row>
    <row r="346" spans="5:5" ht="12.75" customHeight="1">
      <c r="E346" s="30" t="s">
        <v>43</v>
      </c>
    </row>
    <row r="347" spans="1:16" ht="12.75" customHeight="1">
      <c r="A347" t="s">
        <v>40</v>
      </c>
      <c s="6" t="s">
        <v>407</v>
      </c>
      <c s="6" t="s">
        <v>408</v>
      </c>
      <c t="s">
        <v>43</v>
      </c>
      <c s="24" t="s">
        <v>409</v>
      </c>
      <c s="25" t="s">
        <v>54</v>
      </c>
      <c s="26">
        <v>11.605</v>
      </c>
      <c s="25">
        <v>0.00012</v>
      </c>
      <c s="25">
        <f>ROUND(G347*H347,6)</f>
      </c>
      <c r="L347" s="27">
        <v>0</v>
      </c>
      <c s="28">
        <f>ROUND(ROUND(L347,2)*ROUND(G347,3),2)</f>
      </c>
      <c s="25" t="s">
        <v>46</v>
      </c>
      <c>
        <f>(M347*21)/100</f>
      </c>
      <c t="s">
        <v>47</v>
      </c>
    </row>
    <row r="348" spans="1:5" ht="12.75" customHeight="1">
      <c r="A348" s="29" t="s">
        <v>48</v>
      </c>
      <c r="E348" s="30" t="s">
        <v>409</v>
      </c>
    </row>
    <row r="349" spans="1:5" ht="12.75" customHeight="1">
      <c r="A349" s="29" t="s">
        <v>49</v>
      </c>
      <c r="E349" s="31" t="s">
        <v>399</v>
      </c>
    </row>
    <row r="350" spans="5:5" ht="12.75" customHeight="1">
      <c r="E350" s="30" t="s">
        <v>43</v>
      </c>
    </row>
    <row r="351" spans="1:16" ht="12.75" customHeight="1">
      <c r="A351" t="s">
        <v>40</v>
      </c>
      <c s="6" t="s">
        <v>410</v>
      </c>
      <c s="6" t="s">
        <v>411</v>
      </c>
      <c t="s">
        <v>43</v>
      </c>
      <c s="24" t="s">
        <v>412</v>
      </c>
      <c s="25" t="s">
        <v>54</v>
      </c>
      <c s="26">
        <v>11.605</v>
      </c>
      <c s="25">
        <v>0.00012</v>
      </c>
      <c s="25">
        <f>ROUND(G351*H351,6)</f>
      </c>
      <c r="L351" s="27">
        <v>0</v>
      </c>
      <c s="28">
        <f>ROUND(ROUND(L351,2)*ROUND(G351,3),2)</f>
      </c>
      <c s="25" t="s">
        <v>46</v>
      </c>
      <c>
        <f>(M351*21)/100</f>
      </c>
      <c t="s">
        <v>47</v>
      </c>
    </row>
    <row r="352" spans="1:5" ht="12.75" customHeight="1">
      <c r="A352" s="29" t="s">
        <v>48</v>
      </c>
      <c r="E352" s="30" t="s">
        <v>412</v>
      </c>
    </row>
    <row r="353" spans="1:5" ht="12.75" customHeight="1">
      <c r="A353" s="29" t="s">
        <v>49</v>
      </c>
      <c r="E353" s="31" t="s">
        <v>399</v>
      </c>
    </row>
    <row r="354" spans="5:5" ht="12.75" customHeight="1">
      <c r="E354" s="30" t="s">
        <v>43</v>
      </c>
    </row>
    <row r="355" spans="1:16" ht="12.75" customHeight="1">
      <c r="A355" t="s">
        <v>40</v>
      </c>
      <c s="6" t="s">
        <v>413</v>
      </c>
      <c s="6" t="s">
        <v>414</v>
      </c>
      <c t="s">
        <v>43</v>
      </c>
      <c s="24" t="s">
        <v>415</v>
      </c>
      <c s="25" t="s">
        <v>54</v>
      </c>
      <c s="26">
        <v>1.5</v>
      </c>
      <c s="25">
        <v>0.00014</v>
      </c>
      <c s="25">
        <f>ROUND(G355*H355,6)</f>
      </c>
      <c r="L355" s="27">
        <v>0</v>
      </c>
      <c s="28">
        <f>ROUND(ROUND(L355,2)*ROUND(G355,3),2)</f>
      </c>
      <c s="25" t="s">
        <v>46</v>
      </c>
      <c>
        <f>(M355*21)/100</f>
      </c>
      <c t="s">
        <v>47</v>
      </c>
    </row>
    <row r="356" spans="1:5" ht="12.75" customHeight="1">
      <c r="A356" s="29" t="s">
        <v>48</v>
      </c>
      <c r="E356" s="30" t="s">
        <v>415</v>
      </c>
    </row>
    <row r="357" spans="1:5" ht="12.75" customHeight="1">
      <c r="A357" s="29" t="s">
        <v>49</v>
      </c>
      <c r="E357" s="31" t="s">
        <v>416</v>
      </c>
    </row>
    <row r="358" spans="5:5" ht="12.75" customHeight="1">
      <c r="E358" s="30" t="s">
        <v>43</v>
      </c>
    </row>
    <row r="359" spans="1:16" ht="12.75" customHeight="1">
      <c r="A359" t="s">
        <v>40</v>
      </c>
      <c s="6" t="s">
        <v>417</v>
      </c>
      <c s="6" t="s">
        <v>418</v>
      </c>
      <c t="s">
        <v>43</v>
      </c>
      <c s="24" t="s">
        <v>419</v>
      </c>
      <c s="25" t="s">
        <v>54</v>
      </c>
      <c s="26">
        <v>1.5</v>
      </c>
      <c s="25">
        <v>0.0006</v>
      </c>
      <c s="25">
        <f>ROUND(G359*H359,6)</f>
      </c>
      <c r="L359" s="27">
        <v>0</v>
      </c>
      <c s="28">
        <f>ROUND(ROUND(L359,2)*ROUND(G359,3),2)</f>
      </c>
      <c s="25" t="s">
        <v>46</v>
      </c>
      <c>
        <f>(M359*21)/100</f>
      </c>
      <c t="s">
        <v>47</v>
      </c>
    </row>
    <row r="360" spans="1:5" ht="12.75" customHeight="1">
      <c r="A360" s="29" t="s">
        <v>48</v>
      </c>
      <c r="E360" s="30" t="s">
        <v>419</v>
      </c>
    </row>
    <row r="361" spans="1:5" ht="12.75" customHeight="1">
      <c r="A361" s="29" t="s">
        <v>49</v>
      </c>
      <c r="E361" s="31" t="s">
        <v>416</v>
      </c>
    </row>
    <row r="362" spans="5:5" ht="12.75" customHeight="1">
      <c r="E362" s="30" t="s">
        <v>43</v>
      </c>
    </row>
    <row r="363" spans="1:16" ht="12.75" customHeight="1">
      <c r="A363" t="s">
        <v>40</v>
      </c>
      <c s="6" t="s">
        <v>420</v>
      </c>
      <c s="6" t="s">
        <v>421</v>
      </c>
      <c t="s">
        <v>43</v>
      </c>
      <c s="24" t="s">
        <v>422</v>
      </c>
      <c s="25" t="s">
        <v>64</v>
      </c>
      <c s="26">
        <v>1.5</v>
      </c>
      <c s="25">
        <v>0</v>
      </c>
      <c s="25">
        <f>ROUND(G363*H363,6)</f>
      </c>
      <c r="L363" s="27">
        <v>0</v>
      </c>
      <c s="28">
        <f>ROUND(ROUND(L363,2)*ROUND(G363,3),2)</f>
      </c>
      <c s="25" t="s">
        <v>46</v>
      </c>
      <c>
        <f>(M363*21)/100</f>
      </c>
      <c t="s">
        <v>47</v>
      </c>
    </row>
    <row r="364" spans="1:5" ht="12.75" customHeight="1">
      <c r="A364" s="29" t="s">
        <v>48</v>
      </c>
      <c r="E364" s="30" t="s">
        <v>422</v>
      </c>
    </row>
    <row r="365" spans="1:5" ht="12.75" customHeight="1">
      <c r="A365" s="29" t="s">
        <v>49</v>
      </c>
      <c r="E365" s="31" t="s">
        <v>416</v>
      </c>
    </row>
    <row r="366" spans="5:5" ht="12.75" customHeight="1">
      <c r="E366" s="30" t="s">
        <v>43</v>
      </c>
    </row>
    <row r="367" spans="1:13" ht="12.75" customHeight="1">
      <c r="A367" t="s">
        <v>37</v>
      </c>
      <c r="C367" s="7" t="s">
        <v>423</v>
      </c>
      <c r="E367" s="32" t="s">
        <v>424</v>
      </c>
      <c r="J367" s="28">
        <f>0</f>
      </c>
      <c s="28">
        <f>0</f>
      </c>
      <c s="28">
        <f>0+L368+L372+L376+L380+L384</f>
      </c>
      <c s="28">
        <f>0+M368+M372+M376+M380+M384</f>
      </c>
    </row>
    <row r="368" spans="1:16" ht="12.75" customHeight="1">
      <c r="A368" t="s">
        <v>40</v>
      </c>
      <c s="6" t="s">
        <v>425</v>
      </c>
      <c s="6" t="s">
        <v>426</v>
      </c>
      <c t="s">
        <v>43</v>
      </c>
      <c s="24" t="s">
        <v>427</v>
      </c>
      <c s="25" t="s">
        <v>54</v>
      </c>
      <c s="26">
        <v>165.635</v>
      </c>
      <c s="25">
        <v>0</v>
      </c>
      <c s="25">
        <f>ROUND(G368*H368,6)</f>
      </c>
      <c r="L368" s="27">
        <v>0</v>
      </c>
      <c s="28">
        <f>ROUND(ROUND(L368,2)*ROUND(G368,3),2)</f>
      </c>
      <c s="25" t="s">
        <v>46</v>
      </c>
      <c>
        <f>(M368*21)/100</f>
      </c>
      <c t="s">
        <v>47</v>
      </c>
    </row>
    <row r="369" spans="1:5" ht="12.75" customHeight="1">
      <c r="A369" s="29" t="s">
        <v>48</v>
      </c>
      <c r="E369" s="30" t="s">
        <v>427</v>
      </c>
    </row>
    <row r="370" spans="1:5" ht="127.5" customHeight="1">
      <c r="A370" s="29" t="s">
        <v>49</v>
      </c>
      <c r="E370" s="31" t="s">
        <v>428</v>
      </c>
    </row>
    <row r="371" spans="5:5" ht="12.75" customHeight="1">
      <c r="E371" s="30" t="s">
        <v>43</v>
      </c>
    </row>
    <row r="372" spans="1:16" ht="12.75" customHeight="1">
      <c r="A372" t="s">
        <v>40</v>
      </c>
      <c s="6" t="s">
        <v>429</v>
      </c>
      <c s="6" t="s">
        <v>430</v>
      </c>
      <c t="s">
        <v>43</v>
      </c>
      <c s="24" t="s">
        <v>431</v>
      </c>
      <c s="25" t="s">
        <v>54</v>
      </c>
      <c s="26">
        <v>165.635</v>
      </c>
      <c s="25">
        <v>0.0002</v>
      </c>
      <c s="25">
        <f>ROUND(G372*H372,6)</f>
      </c>
      <c r="L372" s="27">
        <v>0</v>
      </c>
      <c s="28">
        <f>ROUND(ROUND(L372,2)*ROUND(G372,3),2)</f>
      </c>
      <c s="25" t="s">
        <v>46</v>
      </c>
      <c>
        <f>(M372*21)/100</f>
      </c>
      <c t="s">
        <v>47</v>
      </c>
    </row>
    <row r="373" spans="1:5" ht="12.75" customHeight="1">
      <c r="A373" s="29" t="s">
        <v>48</v>
      </c>
      <c r="E373" s="30" t="s">
        <v>431</v>
      </c>
    </row>
    <row r="374" spans="1:5" ht="12.75" customHeight="1">
      <c r="A374" s="29" t="s">
        <v>49</v>
      </c>
      <c r="E374" s="31" t="s">
        <v>432</v>
      </c>
    </row>
    <row r="375" spans="5:5" ht="12.75" customHeight="1">
      <c r="E375" s="30" t="s">
        <v>43</v>
      </c>
    </row>
    <row r="376" spans="1:16" ht="12.75" customHeight="1">
      <c r="A376" t="s">
        <v>40</v>
      </c>
      <c s="6" t="s">
        <v>433</v>
      </c>
      <c s="6" t="s">
        <v>434</v>
      </c>
      <c t="s">
        <v>43</v>
      </c>
      <c s="24" t="s">
        <v>435</v>
      </c>
      <c s="25" t="s">
        <v>54</v>
      </c>
      <c s="26">
        <v>165.635</v>
      </c>
      <c s="25">
        <v>0.00027</v>
      </c>
      <c s="25">
        <f>ROUND(G376*H376,6)</f>
      </c>
      <c r="L376" s="27">
        <v>0</v>
      </c>
      <c s="28">
        <f>ROUND(ROUND(L376,2)*ROUND(G376,3),2)</f>
      </c>
      <c s="25" t="s">
        <v>46</v>
      </c>
      <c>
        <f>(M376*21)/100</f>
      </c>
      <c t="s">
        <v>47</v>
      </c>
    </row>
    <row r="377" spans="1:5" ht="12.75" customHeight="1">
      <c r="A377" s="29" t="s">
        <v>48</v>
      </c>
      <c r="E377" s="30" t="s">
        <v>435</v>
      </c>
    </row>
    <row r="378" spans="1:5" ht="12.75" customHeight="1">
      <c r="A378" s="29" t="s">
        <v>49</v>
      </c>
      <c r="E378" s="31" t="s">
        <v>432</v>
      </c>
    </row>
    <row r="379" spans="5:5" ht="12.75" customHeight="1">
      <c r="E379" s="30" t="s">
        <v>43</v>
      </c>
    </row>
    <row r="380" spans="1:16" ht="12.75" customHeight="1">
      <c r="A380" t="s">
        <v>40</v>
      </c>
      <c s="6" t="s">
        <v>436</v>
      </c>
      <c s="6" t="s">
        <v>437</v>
      </c>
      <c t="s">
        <v>43</v>
      </c>
      <c s="24" t="s">
        <v>438</v>
      </c>
      <c s="25" t="s">
        <v>54</v>
      </c>
      <c s="26">
        <v>165.635</v>
      </c>
      <c s="25">
        <v>0</v>
      </c>
      <c s="25">
        <f>ROUND(G380*H380,6)</f>
      </c>
      <c r="L380" s="27">
        <v>0</v>
      </c>
      <c s="28">
        <f>ROUND(ROUND(L380,2)*ROUND(G380,3),2)</f>
      </c>
      <c s="25" t="s">
        <v>46</v>
      </c>
      <c>
        <f>(M380*21)/100</f>
      </c>
      <c t="s">
        <v>47</v>
      </c>
    </row>
    <row r="381" spans="1:5" ht="12.75" customHeight="1">
      <c r="A381" s="29" t="s">
        <v>48</v>
      </c>
      <c r="E381" s="30" t="s">
        <v>438</v>
      </c>
    </row>
    <row r="382" spans="1:5" ht="12.75" customHeight="1">
      <c r="A382" s="29" t="s">
        <v>49</v>
      </c>
      <c r="E382" s="31" t="s">
        <v>432</v>
      </c>
    </row>
    <row r="383" spans="5:5" ht="12.75" customHeight="1">
      <c r="E383" s="30" t="s">
        <v>43</v>
      </c>
    </row>
    <row r="384" spans="1:16" ht="12.75" customHeight="1">
      <c r="A384" t="s">
        <v>40</v>
      </c>
      <c s="6" t="s">
        <v>439</v>
      </c>
      <c s="6" t="s">
        <v>440</v>
      </c>
      <c t="s">
        <v>43</v>
      </c>
      <c s="24" t="s">
        <v>441</v>
      </c>
      <c s="25" t="s">
        <v>54</v>
      </c>
      <c s="26">
        <v>165.635</v>
      </c>
      <c s="25">
        <v>2E-05</v>
      </c>
      <c s="25">
        <f>ROUND(G384*H384,6)</f>
      </c>
      <c r="L384" s="27">
        <v>0</v>
      </c>
      <c s="28">
        <f>ROUND(ROUND(L384,2)*ROUND(G384,3),2)</f>
      </c>
      <c s="25" t="s">
        <v>46</v>
      </c>
      <c>
        <f>(M384*21)/100</f>
      </c>
      <c t="s">
        <v>47</v>
      </c>
    </row>
    <row r="385" spans="1:5" ht="12.75" customHeight="1">
      <c r="A385" s="29" t="s">
        <v>48</v>
      </c>
      <c r="E385" s="30" t="s">
        <v>442</v>
      </c>
    </row>
    <row r="386" spans="1:5" ht="12.75" customHeight="1">
      <c r="A386" s="29" t="s">
        <v>49</v>
      </c>
      <c r="E386" s="31" t="s">
        <v>432</v>
      </c>
    </row>
    <row r="387" spans="5:5" ht="12.75" customHeight="1">
      <c r="E387" s="30" t="s">
        <v>43</v>
      </c>
    </row>
    <row r="388" spans="1:13" ht="12.75" customHeight="1">
      <c r="A388" t="s">
        <v>37</v>
      </c>
      <c r="C388" s="7" t="s">
        <v>443</v>
      </c>
      <c r="E388" s="32" t="s">
        <v>444</v>
      </c>
      <c r="J388" s="28">
        <f>0</f>
      </c>
      <c s="28">
        <f>0</f>
      </c>
      <c s="28">
        <f>0+L389+L393</f>
      </c>
      <c s="28">
        <f>0+M389+M393</f>
      </c>
    </row>
    <row r="389" spans="1:16" ht="12.75" customHeight="1">
      <c r="A389" t="s">
        <v>40</v>
      </c>
      <c s="6" t="s">
        <v>197</v>
      </c>
      <c s="6" t="s">
        <v>445</v>
      </c>
      <c t="s">
        <v>43</v>
      </c>
      <c s="24" t="s">
        <v>446</v>
      </c>
      <c s="25" t="s">
        <v>171</v>
      </c>
      <c s="26">
        <v>4.643</v>
      </c>
      <c s="25">
        <v>0</v>
      </c>
      <c s="25">
        <f>ROUND(G389*H389,6)</f>
      </c>
      <c r="L389" s="27">
        <v>0</v>
      </c>
      <c s="28">
        <f>ROUND(ROUND(L389,2)*ROUND(G389,3),2)</f>
      </c>
      <c s="25" t="s">
        <v>46</v>
      </c>
      <c>
        <f>(M389*21)/100</f>
      </c>
      <c t="s">
        <v>47</v>
      </c>
    </row>
    <row r="390" spans="1:5" ht="12.75" customHeight="1">
      <c r="A390" s="29" t="s">
        <v>48</v>
      </c>
      <c r="E390" s="30" t="s">
        <v>447</v>
      </c>
    </row>
    <row r="391" spans="1:5" ht="12.75" customHeight="1">
      <c r="A391" s="29" t="s">
        <v>49</v>
      </c>
      <c r="E391" s="31" t="s">
        <v>43</v>
      </c>
    </row>
    <row r="392" spans="5:5" ht="12.75" customHeight="1">
      <c r="E392" s="30" t="s">
        <v>448</v>
      </c>
    </row>
    <row r="393" spans="1:16" ht="12.75" customHeight="1">
      <c r="A393" t="s">
        <v>40</v>
      </c>
      <c s="6" t="s">
        <v>201</v>
      </c>
      <c s="6" t="s">
        <v>449</v>
      </c>
      <c t="s">
        <v>43</v>
      </c>
      <c s="24" t="s">
        <v>450</v>
      </c>
      <c s="25" t="s">
        <v>171</v>
      </c>
      <c s="26">
        <v>4.643</v>
      </c>
      <c s="25">
        <v>0</v>
      </c>
      <c s="25">
        <f>ROUND(G393*H393,6)</f>
      </c>
      <c r="L393" s="27">
        <v>0</v>
      </c>
      <c s="28">
        <f>ROUND(ROUND(L393,2)*ROUND(G393,3),2)</f>
      </c>
      <c s="25" t="s">
        <v>46</v>
      </c>
      <c>
        <f>(M393*21)/100</f>
      </c>
      <c t="s">
        <v>47</v>
      </c>
    </row>
    <row r="394" spans="1:5" ht="12.75" customHeight="1">
      <c r="A394" s="29" t="s">
        <v>48</v>
      </c>
      <c r="E394" s="30" t="s">
        <v>451</v>
      </c>
    </row>
    <row r="395" spans="1:5" ht="12.75" customHeight="1">
      <c r="A395" s="29" t="s">
        <v>49</v>
      </c>
      <c r="E395" s="31" t="s">
        <v>43</v>
      </c>
    </row>
    <row r="396" spans="5:5" ht="12.75" customHeight="1">
      <c r="E396" s="30" t="s">
        <v>448</v>
      </c>
    </row>
    <row r="397" spans="1:13" ht="12.75" customHeight="1">
      <c r="A397" t="s">
        <v>92</v>
      </c>
      <c r="C397" s="7" t="s">
        <v>452</v>
      </c>
      <c r="E397" s="32" t="s">
        <v>453</v>
      </c>
      <c r="J397" s="28">
        <f>0+J398+J415+J428+J449+J478</f>
      </c>
      <c s="28">
        <f>0+K398+K415+K428+K449+K478</f>
      </c>
      <c s="28">
        <f>0+L398+L415+L428+L449+L478</f>
      </c>
      <c s="28">
        <f>0+M398+M415+M428+M449+M478</f>
      </c>
    </row>
    <row r="398" spans="1:13" ht="12.75" customHeight="1">
      <c r="A398" t="s">
        <v>37</v>
      </c>
      <c r="C398" s="7" t="s">
        <v>65</v>
      </c>
      <c r="E398" s="32" t="s">
        <v>227</v>
      </c>
      <c r="J398" s="28">
        <f>0</f>
      </c>
      <c s="28">
        <f>0</f>
      </c>
      <c s="28">
        <f>0+L399+L403+L407+L411</f>
      </c>
      <c s="28">
        <f>0+M399+M403+M407+M411</f>
      </c>
    </row>
    <row r="399" spans="1:16" ht="12.75" customHeight="1">
      <c r="A399" t="s">
        <v>40</v>
      </c>
      <c s="6" t="s">
        <v>41</v>
      </c>
      <c s="6" t="s">
        <v>246</v>
      </c>
      <c t="s">
        <v>43</v>
      </c>
      <c s="24" t="s">
        <v>247</v>
      </c>
      <c s="25" t="s">
        <v>54</v>
      </c>
      <c s="26">
        <v>5.19</v>
      </c>
      <c s="25">
        <v>0.00026</v>
      </c>
      <c s="25">
        <f>ROUND(G399*H399,6)</f>
      </c>
      <c r="L399" s="27">
        <v>0</v>
      </c>
      <c s="28">
        <f>ROUND(ROUND(L399,2)*ROUND(G399,3),2)</f>
      </c>
      <c s="25" t="s">
        <v>46</v>
      </c>
      <c>
        <f>(M399*21)/100</f>
      </c>
      <c t="s">
        <v>47</v>
      </c>
    </row>
    <row r="400" spans="1:5" ht="12.75" customHeight="1">
      <c r="A400" s="29" t="s">
        <v>48</v>
      </c>
      <c r="E400" s="30" t="s">
        <v>247</v>
      </c>
    </row>
    <row r="401" spans="1:5" ht="12.75" customHeight="1">
      <c r="A401" s="29" t="s">
        <v>49</v>
      </c>
      <c r="E401" s="31" t="s">
        <v>454</v>
      </c>
    </row>
    <row r="402" spans="5:5" ht="12.75" customHeight="1">
      <c r="E402" s="30" t="s">
        <v>43</v>
      </c>
    </row>
    <row r="403" spans="1:16" ht="12.75" customHeight="1">
      <c r="A403" t="s">
        <v>40</v>
      </c>
      <c s="6" t="s">
        <v>47</v>
      </c>
      <c s="6" t="s">
        <v>455</v>
      </c>
      <c t="s">
        <v>43</v>
      </c>
      <c s="24" t="s">
        <v>456</v>
      </c>
      <c s="25" t="s">
        <v>54</v>
      </c>
      <c s="26">
        <v>5.19</v>
      </c>
      <c s="25">
        <v>0.08947</v>
      </c>
      <c s="25">
        <f>ROUND(G403*H403,6)</f>
      </c>
      <c r="L403" s="27">
        <v>0</v>
      </c>
      <c s="28">
        <f>ROUND(ROUND(L403,2)*ROUND(G403,3),2)</f>
      </c>
      <c s="25" t="s">
        <v>46</v>
      </c>
      <c>
        <f>(M403*21)/100</f>
      </c>
      <c t="s">
        <v>47</v>
      </c>
    </row>
    <row r="404" spans="1:5" ht="12.75" customHeight="1">
      <c r="A404" s="29" t="s">
        <v>48</v>
      </c>
      <c r="E404" s="30" t="s">
        <v>456</v>
      </c>
    </row>
    <row r="405" spans="1:5" ht="12.75" customHeight="1">
      <c r="A405" s="29" t="s">
        <v>49</v>
      </c>
      <c r="E405" s="31" t="s">
        <v>454</v>
      </c>
    </row>
    <row r="406" spans="5:5" ht="12.75" customHeight="1">
      <c r="E406" s="30" t="s">
        <v>43</v>
      </c>
    </row>
    <row r="407" spans="1:16" ht="12.75" customHeight="1">
      <c r="A407" t="s">
        <v>40</v>
      </c>
      <c s="6" t="s">
        <v>55</v>
      </c>
      <c s="6" t="s">
        <v>457</v>
      </c>
      <c t="s">
        <v>43</v>
      </c>
      <c s="24" t="s">
        <v>458</v>
      </c>
      <c s="25" t="s">
        <v>54</v>
      </c>
      <c s="26">
        <v>346</v>
      </c>
      <c s="25">
        <v>0.00039</v>
      </c>
      <c s="25">
        <f>ROUND(G407*H407,6)</f>
      </c>
      <c r="L407" s="27">
        <v>0</v>
      </c>
      <c s="28">
        <f>ROUND(ROUND(L407,2)*ROUND(G407,3),2)</f>
      </c>
      <c s="25" t="s">
        <v>46</v>
      </c>
      <c>
        <f>(M407*21)/100</f>
      </c>
      <c t="s">
        <v>47</v>
      </c>
    </row>
    <row r="408" spans="1:5" ht="12.75" customHeight="1">
      <c r="A408" s="29" t="s">
        <v>48</v>
      </c>
      <c r="E408" s="30" t="s">
        <v>458</v>
      </c>
    </row>
    <row r="409" spans="1:5" ht="12.75" customHeight="1">
      <c r="A409" s="29" t="s">
        <v>49</v>
      </c>
      <c r="E409" s="31" t="s">
        <v>459</v>
      </c>
    </row>
    <row r="410" spans="5:5" ht="12.75" customHeight="1">
      <c r="E410" s="30" t="s">
        <v>43</v>
      </c>
    </row>
    <row r="411" spans="1:16" ht="12.75" customHeight="1">
      <c r="A411" t="s">
        <v>40</v>
      </c>
      <c s="6" t="s">
        <v>58</v>
      </c>
      <c s="6" t="s">
        <v>460</v>
      </c>
      <c t="s">
        <v>43</v>
      </c>
      <c s="24" t="s">
        <v>461</v>
      </c>
      <c s="25" t="s">
        <v>54</v>
      </c>
      <c s="26">
        <v>24.674</v>
      </c>
      <c s="25">
        <v>0.00012</v>
      </c>
      <c s="25">
        <f>ROUND(G411*H411,6)</f>
      </c>
      <c r="L411" s="27">
        <v>0</v>
      </c>
      <c s="28">
        <f>ROUND(ROUND(L411,2)*ROUND(G411,3),2)</f>
      </c>
      <c s="25" t="s">
        <v>46</v>
      </c>
      <c>
        <f>(M411*21)/100</f>
      </c>
      <c t="s">
        <v>47</v>
      </c>
    </row>
    <row r="412" spans="1:5" ht="12.75" customHeight="1">
      <c r="A412" s="29" t="s">
        <v>48</v>
      </c>
      <c r="E412" s="30" t="s">
        <v>461</v>
      </c>
    </row>
    <row r="413" spans="1:5" ht="12.75" customHeight="1">
      <c r="A413" s="29" t="s">
        <v>49</v>
      </c>
      <c r="E413" s="31" t="s">
        <v>462</v>
      </c>
    </row>
    <row r="414" spans="5:5" ht="12.75" customHeight="1">
      <c r="E414" s="30" t="s">
        <v>463</v>
      </c>
    </row>
    <row r="415" spans="1:13" ht="12.75" customHeight="1">
      <c r="A415" t="s">
        <v>37</v>
      </c>
      <c r="C415" s="7" t="s">
        <v>110</v>
      </c>
      <c r="E415" s="32" t="s">
        <v>111</v>
      </c>
      <c r="J415" s="28">
        <f>0</f>
      </c>
      <c s="28">
        <f>0</f>
      </c>
      <c s="28">
        <f>0+L416+L420+L424</f>
      </c>
      <c s="28">
        <f>0+M416+M420+M424</f>
      </c>
    </row>
    <row r="416" spans="1:16" ht="12.75" customHeight="1">
      <c r="A416" t="s">
        <v>40</v>
      </c>
      <c s="6" t="s">
        <v>188</v>
      </c>
      <c s="6" t="s">
        <v>113</v>
      </c>
      <c t="s">
        <v>43</v>
      </c>
      <c s="24" t="s">
        <v>114</v>
      </c>
      <c s="25" t="s">
        <v>64</v>
      </c>
      <c s="26">
        <v>47.6</v>
      </c>
      <c s="25">
        <v>0</v>
      </c>
      <c s="25">
        <f>ROUND(G416*H416,6)</f>
      </c>
      <c r="L416" s="27">
        <v>0</v>
      </c>
      <c s="28">
        <f>ROUND(ROUND(L416,2)*ROUND(G416,3),2)</f>
      </c>
      <c s="25" t="s">
        <v>46</v>
      </c>
      <c>
        <f>(M416*21)/100</f>
      </c>
      <c t="s">
        <v>47</v>
      </c>
    </row>
    <row r="417" spans="1:5" ht="12.75" customHeight="1">
      <c r="A417" s="29" t="s">
        <v>48</v>
      </c>
      <c r="E417" s="30" t="s">
        <v>114</v>
      </c>
    </row>
    <row r="418" spans="1:5" ht="12.75" customHeight="1">
      <c r="A418" s="29" t="s">
        <v>49</v>
      </c>
      <c r="E418" s="31" t="s">
        <v>115</v>
      </c>
    </row>
    <row r="419" spans="5:5" ht="12.75" customHeight="1">
      <c r="E419" s="30" t="s">
        <v>43</v>
      </c>
    </row>
    <row r="420" spans="1:16" ht="12.75" customHeight="1">
      <c r="A420" t="s">
        <v>40</v>
      </c>
      <c s="6" t="s">
        <v>193</v>
      </c>
      <c s="6" t="s">
        <v>464</v>
      </c>
      <c t="s">
        <v>43</v>
      </c>
      <c s="24" t="s">
        <v>465</v>
      </c>
      <c s="25" t="s">
        <v>64</v>
      </c>
      <c s="26">
        <v>8.65</v>
      </c>
      <c s="25">
        <v>0</v>
      </c>
      <c s="25">
        <f>ROUND(G420*H420,6)</f>
      </c>
      <c r="L420" s="27">
        <v>0</v>
      </c>
      <c s="28">
        <f>ROUND(ROUND(L420,2)*ROUND(G420,3),2)</f>
      </c>
      <c s="25" t="s">
        <v>46</v>
      </c>
      <c>
        <f>(M420*21)/100</f>
      </c>
      <c t="s">
        <v>47</v>
      </c>
    </row>
    <row r="421" spans="1:5" ht="12.75" customHeight="1">
      <c r="A421" s="29" t="s">
        <v>48</v>
      </c>
      <c r="E421" s="30" t="s">
        <v>465</v>
      </c>
    </row>
    <row r="422" spans="1:5" ht="12.75" customHeight="1">
      <c r="A422" s="29" t="s">
        <v>49</v>
      </c>
      <c r="E422" s="31" t="s">
        <v>43</v>
      </c>
    </row>
    <row r="423" spans="5:5" ht="12.75" customHeight="1">
      <c r="E423" s="30" t="s">
        <v>43</v>
      </c>
    </row>
    <row r="424" spans="1:16" ht="12.75" customHeight="1">
      <c r="A424" t="s">
        <v>40</v>
      </c>
      <c s="6" t="s">
        <v>197</v>
      </c>
      <c s="6" t="s">
        <v>283</v>
      </c>
      <c t="s">
        <v>43</v>
      </c>
      <c s="24" t="s">
        <v>284</v>
      </c>
      <c s="25" t="s">
        <v>64</v>
      </c>
      <c s="26">
        <v>8.65</v>
      </c>
      <c s="25">
        <v>0.00291</v>
      </c>
      <c s="25">
        <f>ROUND(G424*H424,6)</f>
      </c>
      <c r="L424" s="27">
        <v>0</v>
      </c>
      <c s="28">
        <f>ROUND(ROUND(L424,2)*ROUND(G424,3),2)</f>
      </c>
      <c s="25" t="s">
        <v>46</v>
      </c>
      <c>
        <f>(M424*21)/100</f>
      </c>
      <c t="s">
        <v>47</v>
      </c>
    </row>
    <row r="425" spans="1:5" ht="12.75" customHeight="1">
      <c r="A425" s="29" t="s">
        <v>48</v>
      </c>
      <c r="E425" s="30" t="s">
        <v>284</v>
      </c>
    </row>
    <row r="426" spans="1:5" ht="12.75" customHeight="1">
      <c r="A426" s="29" t="s">
        <v>49</v>
      </c>
      <c r="E426" s="31" t="s">
        <v>466</v>
      </c>
    </row>
    <row r="427" spans="5:5" ht="12.75" customHeight="1">
      <c r="E427" s="30" t="s">
        <v>285</v>
      </c>
    </row>
    <row r="428" spans="1:13" ht="12.75" customHeight="1">
      <c r="A428" t="s">
        <v>37</v>
      </c>
      <c r="C428" s="7" t="s">
        <v>394</v>
      </c>
      <c r="E428" s="32" t="s">
        <v>395</v>
      </c>
      <c r="J428" s="28">
        <f>0</f>
      </c>
      <c s="28">
        <f>0</f>
      </c>
      <c s="28">
        <f>0+L429+L433+L437+L441+L445</f>
      </c>
      <c s="28">
        <f>0+M429+M433+M437+M441+M445</f>
      </c>
    </row>
    <row r="429" spans="1:16" ht="12.75" customHeight="1">
      <c r="A429" t="s">
        <v>40</v>
      </c>
      <c s="6" t="s">
        <v>201</v>
      </c>
      <c s="6" t="s">
        <v>467</v>
      </c>
      <c t="s">
        <v>43</v>
      </c>
      <c s="24" t="s">
        <v>468</v>
      </c>
      <c s="25" t="s">
        <v>54</v>
      </c>
      <c s="26">
        <v>346</v>
      </c>
      <c s="25">
        <v>0</v>
      </c>
      <c s="25">
        <f>ROUND(G429*H429,6)</f>
      </c>
      <c r="L429" s="27">
        <v>0</v>
      </c>
      <c s="28">
        <f>ROUND(ROUND(L429,2)*ROUND(G429,3),2)</f>
      </c>
      <c s="25" t="s">
        <v>46</v>
      </c>
      <c>
        <f>(M429*21)/100</f>
      </c>
      <c t="s">
        <v>47</v>
      </c>
    </row>
    <row r="430" spans="1:5" ht="12.75" customHeight="1">
      <c r="A430" s="29" t="s">
        <v>48</v>
      </c>
      <c r="E430" s="30" t="s">
        <v>468</v>
      </c>
    </row>
    <row r="431" spans="1:5" ht="12.75" customHeight="1">
      <c r="A431" s="29" t="s">
        <v>49</v>
      </c>
      <c r="E431" s="31" t="s">
        <v>459</v>
      </c>
    </row>
    <row r="432" spans="5:5" ht="12.75" customHeight="1">
      <c r="E432" s="30" t="s">
        <v>43</v>
      </c>
    </row>
    <row r="433" spans="1:16" ht="12.75" customHeight="1">
      <c r="A433" t="s">
        <v>40</v>
      </c>
      <c s="6" t="s">
        <v>205</v>
      </c>
      <c s="6" t="s">
        <v>469</v>
      </c>
      <c t="s">
        <v>43</v>
      </c>
      <c s="24" t="s">
        <v>470</v>
      </c>
      <c s="25" t="s">
        <v>54</v>
      </c>
      <c s="26">
        <v>346</v>
      </c>
      <c s="25">
        <v>0.0002</v>
      </c>
      <c s="25">
        <f>ROUND(G433*H433,6)</f>
      </c>
      <c r="L433" s="27">
        <v>0</v>
      </c>
      <c s="28">
        <f>ROUND(ROUND(L433,2)*ROUND(G433,3),2)</f>
      </c>
      <c s="25" t="s">
        <v>46</v>
      </c>
      <c>
        <f>(M433*21)/100</f>
      </c>
      <c t="s">
        <v>47</v>
      </c>
    </row>
    <row r="434" spans="1:5" ht="12.75" customHeight="1">
      <c r="A434" s="29" t="s">
        <v>48</v>
      </c>
      <c r="E434" s="30" t="s">
        <v>470</v>
      </c>
    </row>
    <row r="435" spans="1:5" ht="12.75" customHeight="1">
      <c r="A435" s="29" t="s">
        <v>49</v>
      </c>
      <c r="E435" s="31" t="s">
        <v>43</v>
      </c>
    </row>
    <row r="436" spans="5:5" ht="12.75" customHeight="1">
      <c r="E436" s="30" t="s">
        <v>43</v>
      </c>
    </row>
    <row r="437" spans="1:16" ht="12.75" customHeight="1">
      <c r="A437" t="s">
        <v>40</v>
      </c>
      <c s="6" t="s">
        <v>268</v>
      </c>
      <c s="6" t="s">
        <v>418</v>
      </c>
      <c t="s">
        <v>43</v>
      </c>
      <c s="24" t="s">
        <v>419</v>
      </c>
      <c s="25" t="s">
        <v>54</v>
      </c>
      <c s="26">
        <v>346</v>
      </c>
      <c s="25">
        <v>0.0006</v>
      </c>
      <c s="25">
        <f>ROUND(G437*H437,6)</f>
      </c>
      <c r="L437" s="27">
        <v>0</v>
      </c>
      <c s="28">
        <f>ROUND(ROUND(L437,2)*ROUND(G437,3),2)</f>
      </c>
      <c s="25" t="s">
        <v>46</v>
      </c>
      <c>
        <f>(M437*21)/100</f>
      </c>
      <c t="s">
        <v>47</v>
      </c>
    </row>
    <row r="438" spans="1:5" ht="12.75" customHeight="1">
      <c r="A438" s="29" t="s">
        <v>48</v>
      </c>
      <c r="E438" s="30" t="s">
        <v>419</v>
      </c>
    </row>
    <row r="439" spans="1:5" ht="12.75" customHeight="1">
      <c r="A439" s="29" t="s">
        <v>49</v>
      </c>
      <c r="E439" s="31" t="s">
        <v>43</v>
      </c>
    </row>
    <row r="440" spans="5:5" ht="12.75" customHeight="1">
      <c r="E440" s="30" t="s">
        <v>43</v>
      </c>
    </row>
    <row r="441" spans="1:16" ht="12.75" customHeight="1">
      <c r="A441" t="s">
        <v>40</v>
      </c>
      <c s="6" t="s">
        <v>105</v>
      </c>
      <c s="6" t="s">
        <v>421</v>
      </c>
      <c t="s">
        <v>43</v>
      </c>
      <c s="24" t="s">
        <v>422</v>
      </c>
      <c s="25" t="s">
        <v>64</v>
      </c>
      <c s="26">
        <v>80</v>
      </c>
      <c s="25">
        <v>0</v>
      </c>
      <c s="25">
        <f>ROUND(G441*H441,6)</f>
      </c>
      <c r="L441" s="27">
        <v>0</v>
      </c>
      <c s="28">
        <f>ROUND(ROUND(L441,2)*ROUND(G441,3),2)</f>
      </c>
      <c s="25" t="s">
        <v>46</v>
      </c>
      <c>
        <f>(M441*21)/100</f>
      </c>
      <c t="s">
        <v>47</v>
      </c>
    </row>
    <row r="442" spans="1:5" ht="12.75" customHeight="1">
      <c r="A442" s="29" t="s">
        <v>48</v>
      </c>
      <c r="E442" s="30" t="s">
        <v>422</v>
      </c>
    </row>
    <row r="443" spans="1:5" ht="12.75" customHeight="1">
      <c r="A443" s="29" t="s">
        <v>49</v>
      </c>
      <c r="E443" s="31" t="s">
        <v>43</v>
      </c>
    </row>
    <row r="444" spans="5:5" ht="12.75" customHeight="1">
      <c r="E444" s="30" t="s">
        <v>43</v>
      </c>
    </row>
    <row r="445" spans="1:16" ht="12.75" customHeight="1">
      <c r="A445" t="s">
        <v>40</v>
      </c>
      <c s="6" t="s">
        <v>112</v>
      </c>
      <c s="6" t="s">
        <v>471</v>
      </c>
      <c t="s">
        <v>43</v>
      </c>
      <c s="24" t="s">
        <v>472</v>
      </c>
      <c s="25" t="s">
        <v>54</v>
      </c>
      <c s="26">
        <v>346</v>
      </c>
      <c s="25">
        <v>3E-05</v>
      </c>
      <c s="25">
        <f>ROUND(G445*H445,6)</f>
      </c>
      <c r="L445" s="27">
        <v>0</v>
      </c>
      <c s="28">
        <f>ROUND(ROUND(L445,2)*ROUND(G445,3),2)</f>
      </c>
      <c s="25" t="s">
        <v>46</v>
      </c>
      <c>
        <f>(M445*21)/100</f>
      </c>
      <c t="s">
        <v>47</v>
      </c>
    </row>
    <row r="446" spans="1:5" ht="12.75" customHeight="1">
      <c r="A446" s="29" t="s">
        <v>48</v>
      </c>
      <c r="E446" s="30" t="s">
        <v>472</v>
      </c>
    </row>
    <row r="447" spans="1:5" ht="12.75" customHeight="1">
      <c r="A447" s="29" t="s">
        <v>49</v>
      </c>
      <c r="E447" s="31" t="s">
        <v>459</v>
      </c>
    </row>
    <row r="448" spans="5:5" ht="12.75" customHeight="1">
      <c r="E448" s="30" t="s">
        <v>43</v>
      </c>
    </row>
    <row r="449" spans="1:13" ht="12.75" customHeight="1">
      <c r="A449" t="s">
        <v>37</v>
      </c>
      <c r="C449" s="7" t="s">
        <v>79</v>
      </c>
      <c r="E449" s="32" t="s">
        <v>132</v>
      </c>
      <c r="J449" s="28">
        <f>0</f>
      </c>
      <c s="28">
        <f>0</f>
      </c>
      <c s="28">
        <f>0+L450+L454+L458+L462+L466+L470+L474</f>
      </c>
      <c s="28">
        <f>0+M450+M454+M458+M462+M466+M470+M474</f>
      </c>
    </row>
    <row r="450" spans="1:16" ht="12.75" customHeight="1">
      <c r="A450" t="s">
        <v>40</v>
      </c>
      <c s="6" t="s">
        <v>61</v>
      </c>
      <c s="6" t="s">
        <v>133</v>
      </c>
      <c t="s">
        <v>43</v>
      </c>
      <c s="24" t="s">
        <v>134</v>
      </c>
      <c s="25" t="s">
        <v>54</v>
      </c>
      <c s="26">
        <v>346</v>
      </c>
      <c s="25">
        <v>0</v>
      </c>
      <c s="25">
        <f>ROUND(G450*H450,6)</f>
      </c>
      <c r="L450" s="27">
        <v>0</v>
      </c>
      <c s="28">
        <f>ROUND(ROUND(L450,2)*ROUND(G450,3),2)</f>
      </c>
      <c s="25" t="s">
        <v>46</v>
      </c>
      <c>
        <f>(M450*21)/100</f>
      </c>
      <c t="s">
        <v>47</v>
      </c>
    </row>
    <row r="451" spans="1:5" ht="12.75" customHeight="1">
      <c r="A451" s="29" t="s">
        <v>48</v>
      </c>
      <c r="E451" s="30" t="s">
        <v>134</v>
      </c>
    </row>
    <row r="452" spans="1:5" ht="12.75" customHeight="1">
      <c r="A452" s="29" t="s">
        <v>49</v>
      </c>
      <c r="E452" s="31" t="s">
        <v>459</v>
      </c>
    </row>
    <row r="453" spans="5:5" ht="12.75" customHeight="1">
      <c r="E453" s="30" t="s">
        <v>136</v>
      </c>
    </row>
    <row r="454" spans="1:16" ht="12.75" customHeight="1">
      <c r="A454" t="s">
        <v>40</v>
      </c>
      <c s="6" t="s">
        <v>65</v>
      </c>
      <c s="6" t="s">
        <v>137</v>
      </c>
      <c t="s">
        <v>43</v>
      </c>
      <c s="24" t="s">
        <v>138</v>
      </c>
      <c s="25" t="s">
        <v>54</v>
      </c>
      <c s="26">
        <v>10380</v>
      </c>
      <c s="25">
        <v>0</v>
      </c>
      <c s="25">
        <f>ROUND(G454*H454,6)</f>
      </c>
      <c r="L454" s="27">
        <v>0</v>
      </c>
      <c s="28">
        <f>ROUND(ROUND(L454,2)*ROUND(G454,3),2)</f>
      </c>
      <c s="25" t="s">
        <v>46</v>
      </c>
      <c>
        <f>(M454*21)/100</f>
      </c>
      <c t="s">
        <v>47</v>
      </c>
    </row>
    <row r="455" spans="1:5" ht="12.75" customHeight="1">
      <c r="A455" s="29" t="s">
        <v>48</v>
      </c>
      <c r="E455" s="30" t="s">
        <v>139</v>
      </c>
    </row>
    <row r="456" spans="1:5" ht="25.5" customHeight="1">
      <c r="A456" s="29" t="s">
        <v>49</v>
      </c>
      <c r="E456" s="31" t="s">
        <v>473</v>
      </c>
    </row>
    <row r="457" spans="5:5" ht="12.75" customHeight="1">
      <c r="E457" s="30" t="s">
        <v>136</v>
      </c>
    </row>
    <row r="458" spans="1:16" ht="12.75" customHeight="1">
      <c r="A458" t="s">
        <v>40</v>
      </c>
      <c s="6" t="s">
        <v>70</v>
      </c>
      <c s="6" t="s">
        <v>140</v>
      </c>
      <c t="s">
        <v>43</v>
      </c>
      <c s="24" t="s">
        <v>141</v>
      </c>
      <c s="25" t="s">
        <v>54</v>
      </c>
      <c s="26">
        <v>346</v>
      </c>
      <c s="25">
        <v>0</v>
      </c>
      <c s="25">
        <f>ROUND(G458*H458,6)</f>
      </c>
      <c r="L458" s="27">
        <v>0</v>
      </c>
      <c s="28">
        <f>ROUND(ROUND(L458,2)*ROUND(G458,3),2)</f>
      </c>
      <c s="25" t="s">
        <v>46</v>
      </c>
      <c>
        <f>(M458*21)/100</f>
      </c>
      <c t="s">
        <v>47</v>
      </c>
    </row>
    <row r="459" spans="1:5" ht="12.75" customHeight="1">
      <c r="A459" s="29" t="s">
        <v>48</v>
      </c>
      <c r="E459" s="30" t="s">
        <v>141</v>
      </c>
    </row>
    <row r="460" spans="1:5" ht="12.75" customHeight="1">
      <c r="A460" s="29" t="s">
        <v>49</v>
      </c>
      <c r="E460" s="31" t="s">
        <v>459</v>
      </c>
    </row>
    <row r="461" spans="5:5" ht="12.75" customHeight="1">
      <c r="E461" s="30" t="s">
        <v>142</v>
      </c>
    </row>
    <row r="462" spans="1:16" ht="12.75" customHeight="1">
      <c r="A462" t="s">
        <v>40</v>
      </c>
      <c s="6" t="s">
        <v>73</v>
      </c>
      <c s="6" t="s">
        <v>143</v>
      </c>
      <c t="s">
        <v>43</v>
      </c>
      <c s="24" t="s">
        <v>144</v>
      </c>
      <c s="25" t="s">
        <v>54</v>
      </c>
      <c s="26">
        <v>346</v>
      </c>
      <c s="25">
        <v>0</v>
      </c>
      <c s="25">
        <f>ROUND(G462*H462,6)</f>
      </c>
      <c r="L462" s="27">
        <v>0</v>
      </c>
      <c s="28">
        <f>ROUND(ROUND(L462,2)*ROUND(G462,3),2)</f>
      </c>
      <c s="25" t="s">
        <v>46</v>
      </c>
      <c>
        <f>(M462*21)/100</f>
      </c>
      <c t="s">
        <v>47</v>
      </c>
    </row>
    <row r="463" spans="1:5" ht="12.75" customHeight="1">
      <c r="A463" s="29" t="s">
        <v>48</v>
      </c>
      <c r="E463" s="30" t="s">
        <v>144</v>
      </c>
    </row>
    <row r="464" spans="1:5" ht="12.75" customHeight="1">
      <c r="A464" s="29" t="s">
        <v>49</v>
      </c>
      <c r="E464" s="31" t="s">
        <v>459</v>
      </c>
    </row>
    <row r="465" spans="5:5" ht="12.75" customHeight="1">
      <c r="E465" s="30" t="s">
        <v>145</v>
      </c>
    </row>
    <row r="466" spans="1:16" ht="12.75" customHeight="1">
      <c r="A466" t="s">
        <v>40</v>
      </c>
      <c s="6" t="s">
        <v>79</v>
      </c>
      <c s="6" t="s">
        <v>146</v>
      </c>
      <c t="s">
        <v>43</v>
      </c>
      <c s="24" t="s">
        <v>147</v>
      </c>
      <c s="25" t="s">
        <v>54</v>
      </c>
      <c s="26">
        <v>10380</v>
      </c>
      <c s="25">
        <v>0</v>
      </c>
      <c s="25">
        <f>ROUND(G466*H466,6)</f>
      </c>
      <c r="L466" s="27">
        <v>0</v>
      </c>
      <c s="28">
        <f>ROUND(ROUND(L466,2)*ROUND(G466,3),2)</f>
      </c>
      <c s="25" t="s">
        <v>46</v>
      </c>
      <c>
        <f>(M466*21)/100</f>
      </c>
      <c t="s">
        <v>47</v>
      </c>
    </row>
    <row r="467" spans="1:5" ht="12.75" customHeight="1">
      <c r="A467" s="29" t="s">
        <v>48</v>
      </c>
      <c r="E467" s="30" t="s">
        <v>147</v>
      </c>
    </row>
    <row r="468" spans="1:5" ht="25.5" customHeight="1">
      <c r="A468" s="29" t="s">
        <v>49</v>
      </c>
      <c r="E468" s="31" t="s">
        <v>473</v>
      </c>
    </row>
    <row r="469" spans="5:5" ht="12.75" customHeight="1">
      <c r="E469" s="30" t="s">
        <v>145</v>
      </c>
    </row>
    <row r="470" spans="1:16" ht="12.75" customHeight="1">
      <c r="A470" t="s">
        <v>40</v>
      </c>
      <c s="6" t="s">
        <v>82</v>
      </c>
      <c s="6" t="s">
        <v>148</v>
      </c>
      <c t="s">
        <v>43</v>
      </c>
      <c s="24" t="s">
        <v>149</v>
      </c>
      <c s="25" t="s">
        <v>54</v>
      </c>
      <c s="26">
        <v>346</v>
      </c>
      <c s="25">
        <v>0</v>
      </c>
      <c s="25">
        <f>ROUND(G470*H470,6)</f>
      </c>
      <c r="L470" s="27">
        <v>0</v>
      </c>
      <c s="28">
        <f>ROUND(ROUND(L470,2)*ROUND(G470,3),2)</f>
      </c>
      <c s="25" t="s">
        <v>46</v>
      </c>
      <c>
        <f>(M470*21)/100</f>
      </c>
      <c t="s">
        <v>47</v>
      </c>
    </row>
    <row r="471" spans="1:5" ht="12.75" customHeight="1">
      <c r="A471" s="29" t="s">
        <v>48</v>
      </c>
      <c r="E471" s="30" t="s">
        <v>149</v>
      </c>
    </row>
    <row r="472" spans="1:5" ht="12.75" customHeight="1">
      <c r="A472" s="29" t="s">
        <v>49</v>
      </c>
      <c r="E472" s="31" t="s">
        <v>459</v>
      </c>
    </row>
    <row r="473" spans="5:5" ht="12.75" customHeight="1">
      <c r="E473" s="30" t="s">
        <v>43</v>
      </c>
    </row>
    <row r="474" spans="1:16" ht="12.75" customHeight="1">
      <c r="A474" t="s">
        <v>40</v>
      </c>
      <c s="6" t="s">
        <v>87</v>
      </c>
      <c s="6" t="s">
        <v>474</v>
      </c>
      <c t="s">
        <v>43</v>
      </c>
      <c s="24" t="s">
        <v>475</v>
      </c>
      <c s="25" t="s">
        <v>54</v>
      </c>
      <c s="26">
        <v>5.19</v>
      </c>
      <c s="25">
        <v>0</v>
      </c>
      <c s="25">
        <f>ROUND(G474*H474,6)</f>
      </c>
      <c r="L474" s="27">
        <v>0</v>
      </c>
      <c s="28">
        <f>ROUND(ROUND(L474,2)*ROUND(G474,3),2)</f>
      </c>
      <c s="25" t="s">
        <v>46</v>
      </c>
      <c>
        <f>(M474*21)/100</f>
      </c>
      <c t="s">
        <v>47</v>
      </c>
    </row>
    <row r="475" spans="1:5" ht="12.75" customHeight="1">
      <c r="A475" s="29" t="s">
        <v>48</v>
      </c>
      <c r="E475" s="30" t="s">
        <v>475</v>
      </c>
    </row>
    <row r="476" spans="1:5" ht="12.75" customHeight="1">
      <c r="A476" s="29" t="s">
        <v>49</v>
      </c>
      <c r="E476" s="31" t="s">
        <v>454</v>
      </c>
    </row>
    <row r="477" spans="5:5" ht="12.75" customHeight="1">
      <c r="E477" s="30" t="s">
        <v>43</v>
      </c>
    </row>
    <row r="478" spans="1:13" ht="12.75" customHeight="1">
      <c r="A478" t="s">
        <v>37</v>
      </c>
      <c r="C478" s="7" t="s">
        <v>167</v>
      </c>
      <c r="E478" s="32" t="s">
        <v>168</v>
      </c>
      <c r="J478" s="28">
        <f>0</f>
      </c>
      <c s="28">
        <f>0</f>
      </c>
      <c s="28">
        <f>0+L479+L483+L487+L491</f>
      </c>
      <c s="28">
        <f>0+M479+M483+M487+M491</f>
      </c>
    </row>
    <row r="479" spans="1:16" ht="12.75" customHeight="1">
      <c r="A479" t="s">
        <v>40</v>
      </c>
      <c s="6" t="s">
        <v>173</v>
      </c>
      <c s="6" t="s">
        <v>169</v>
      </c>
      <c t="s">
        <v>43</v>
      </c>
      <c s="24" t="s">
        <v>170</v>
      </c>
      <c s="25" t="s">
        <v>171</v>
      </c>
      <c s="26">
        <v>0.477</v>
      </c>
      <c s="25">
        <v>0</v>
      </c>
      <c s="25">
        <f>ROUND(G479*H479,6)</f>
      </c>
      <c r="L479" s="27">
        <v>0</v>
      </c>
      <c s="28">
        <f>ROUND(ROUND(L479,2)*ROUND(G479,3),2)</f>
      </c>
      <c s="25" t="s">
        <v>46</v>
      </c>
      <c>
        <f>(M479*21)/100</f>
      </c>
      <c t="s">
        <v>47</v>
      </c>
    </row>
    <row r="480" spans="1:5" ht="12.75" customHeight="1">
      <c r="A480" s="29" t="s">
        <v>48</v>
      </c>
      <c r="E480" s="30" t="s">
        <v>170</v>
      </c>
    </row>
    <row r="481" spans="1:5" ht="12.75" customHeight="1">
      <c r="A481" s="29" t="s">
        <v>49</v>
      </c>
      <c r="E481" s="31" t="s">
        <v>43</v>
      </c>
    </row>
    <row r="482" spans="5:5" ht="12.75" customHeight="1">
      <c r="E482" s="30" t="s">
        <v>172</v>
      </c>
    </row>
    <row r="483" spans="1:16" ht="12.75" customHeight="1">
      <c r="A483" t="s">
        <v>40</v>
      </c>
      <c s="6" t="s">
        <v>177</v>
      </c>
      <c s="6" t="s">
        <v>181</v>
      </c>
      <c t="s">
        <v>43</v>
      </c>
      <c s="24" t="s">
        <v>182</v>
      </c>
      <c s="25" t="s">
        <v>171</v>
      </c>
      <c s="26">
        <v>0.477</v>
      </c>
      <c s="25">
        <v>0</v>
      </c>
      <c s="25">
        <f>ROUND(G483*H483,6)</f>
      </c>
      <c r="L483" s="27">
        <v>0</v>
      </c>
      <c s="28">
        <f>ROUND(ROUND(L483,2)*ROUND(G483,3),2)</f>
      </c>
      <c s="25" t="s">
        <v>183</v>
      </c>
      <c>
        <f>(M483*21)/100</f>
      </c>
      <c t="s">
        <v>47</v>
      </c>
    </row>
    <row r="484" spans="1:5" ht="12.75" customHeight="1">
      <c r="A484" s="29" t="s">
        <v>48</v>
      </c>
      <c r="E484" s="30" t="s">
        <v>182</v>
      </c>
    </row>
    <row r="485" spans="1:5" ht="12.75" customHeight="1">
      <c r="A485" s="29" t="s">
        <v>49</v>
      </c>
      <c r="E485" s="31" t="s">
        <v>43</v>
      </c>
    </row>
    <row r="486" spans="5:5" ht="12.75" customHeight="1">
      <c r="E486" s="30" t="s">
        <v>184</v>
      </c>
    </row>
    <row r="487" spans="1:16" ht="12.75" customHeight="1">
      <c r="A487" t="s">
        <v>40</v>
      </c>
      <c s="6" t="s">
        <v>180</v>
      </c>
      <c s="6" t="s">
        <v>186</v>
      </c>
      <c t="s">
        <v>43</v>
      </c>
      <c s="24" t="s">
        <v>187</v>
      </c>
      <c s="25" t="s">
        <v>171</v>
      </c>
      <c s="26">
        <v>4.77</v>
      </c>
      <c s="25">
        <v>0</v>
      </c>
      <c s="25">
        <f>ROUND(G487*H487,6)</f>
      </c>
      <c r="L487" s="27">
        <v>0</v>
      </c>
      <c s="28">
        <f>ROUND(ROUND(L487,2)*ROUND(G487,3),2)</f>
      </c>
      <c s="25" t="s">
        <v>183</v>
      </c>
      <c>
        <f>(M487*21)/100</f>
      </c>
      <c t="s">
        <v>47</v>
      </c>
    </row>
    <row r="488" spans="1:5" ht="12.75" customHeight="1">
      <c r="A488" s="29" t="s">
        <v>48</v>
      </c>
      <c r="E488" s="30" t="s">
        <v>187</v>
      </c>
    </row>
    <row r="489" spans="1:5" ht="12.75" customHeight="1">
      <c r="A489" s="29" t="s">
        <v>49</v>
      </c>
      <c r="E489" s="31" t="s">
        <v>43</v>
      </c>
    </row>
    <row r="490" spans="5:5" ht="12.75" customHeight="1">
      <c r="E490" s="30" t="s">
        <v>184</v>
      </c>
    </row>
    <row r="491" spans="1:16" ht="12.75" customHeight="1">
      <c r="A491" t="s">
        <v>40</v>
      </c>
      <c s="6" t="s">
        <v>185</v>
      </c>
      <c s="6" t="s">
        <v>194</v>
      </c>
      <c t="s">
        <v>43</v>
      </c>
      <c s="24" t="s">
        <v>195</v>
      </c>
      <c s="25" t="s">
        <v>171</v>
      </c>
      <c s="26">
        <v>0.477</v>
      </c>
      <c s="25">
        <v>0</v>
      </c>
      <c s="25">
        <f>ROUND(G491*H491,6)</f>
      </c>
      <c r="L491" s="27">
        <v>0</v>
      </c>
      <c s="28">
        <f>ROUND(ROUND(L491,2)*ROUND(G491,3),2)</f>
      </c>
      <c s="25" t="s">
        <v>183</v>
      </c>
      <c>
        <f>(M491*21)/100</f>
      </c>
      <c t="s">
        <v>47</v>
      </c>
    </row>
    <row r="492" spans="1:5" ht="12.75" customHeight="1">
      <c r="A492" s="29" t="s">
        <v>48</v>
      </c>
      <c r="E492" s="30" t="s">
        <v>195</v>
      </c>
    </row>
    <row r="493" spans="1:5" ht="12.75" customHeight="1">
      <c r="A493" s="29" t="s">
        <v>49</v>
      </c>
      <c r="E493" s="31" t="s">
        <v>43</v>
      </c>
    </row>
    <row r="494" spans="5:5" ht="12.75" customHeight="1">
      <c r="E494" s="30" t="s">
        <v>192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P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476</v>
      </c>
      <c s="33">
        <f>0+K8+K44+M8+M44</f>
      </c>
      <c s="15" t="s">
        <v>13</v>
      </c>
    </row>
    <row r="4" spans="1:5" ht="15" customHeight="1">
      <c r="A4" s="18" t="s">
        <v>18</v>
      </c>
      <c s="19" t="s">
        <v>21</v>
      </c>
      <c s="20" t="s">
        <v>476</v>
      </c>
      <c r="E4" s="19" t="s">
        <v>477</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92</v>
      </c>
      <c r="C8" s="21" t="s">
        <v>478</v>
      </c>
      <c r="E8" s="23" t="s">
        <v>94</v>
      </c>
      <c r="J8" s="22">
        <f>0+J9+J14+J19</f>
      </c>
      <c s="22">
        <f>0+K9+K14+K19</f>
      </c>
      <c s="22">
        <f>0+L9+L14+L19</f>
      </c>
      <c s="22">
        <f>0+M9+M14+M19</f>
      </c>
    </row>
    <row r="9" spans="1:13" ht="12.75" customHeight="1">
      <c r="A9" t="s">
        <v>37</v>
      </c>
      <c r="C9" s="7" t="s">
        <v>116</v>
      </c>
      <c r="E9" s="32" t="s">
        <v>117</v>
      </c>
      <c r="J9" s="28">
        <f>0</f>
      </c>
      <c s="28">
        <f>0</f>
      </c>
      <c s="28">
        <f>0+L10</f>
      </c>
      <c s="28">
        <f>0+M10</f>
      </c>
    </row>
    <row r="10" spans="1:16" ht="12.75" customHeight="1">
      <c r="A10" t="s">
        <v>40</v>
      </c>
      <c s="6" t="s">
        <v>73</v>
      </c>
      <c s="6" t="s">
        <v>123</v>
      </c>
      <c t="s">
        <v>43</v>
      </c>
      <c s="24" t="s">
        <v>124</v>
      </c>
      <c s="25" t="s">
        <v>125</v>
      </c>
      <c s="26">
        <v>40</v>
      </c>
      <c s="25">
        <v>0</v>
      </c>
      <c s="25">
        <f>ROUND(G10*H10,6)</f>
      </c>
      <c r="L10" s="27">
        <v>0</v>
      </c>
      <c s="28">
        <f>ROUND(ROUND(L10,2)*ROUND(G10,3),2)</f>
      </c>
      <c s="25" t="s">
        <v>46</v>
      </c>
      <c>
        <f>(M10*21)/100</f>
      </c>
      <c t="s">
        <v>47</v>
      </c>
    </row>
    <row r="11" spans="1:5" ht="12.75" customHeight="1">
      <c r="A11" s="29" t="s">
        <v>48</v>
      </c>
      <c r="E11" s="30" t="s">
        <v>124</v>
      </c>
    </row>
    <row r="12" spans="1:5" ht="25.5" customHeight="1">
      <c r="A12" s="29" t="s">
        <v>49</v>
      </c>
      <c r="E12" s="31" t="s">
        <v>479</v>
      </c>
    </row>
    <row r="13" spans="5:5" ht="12.75" customHeight="1">
      <c r="E13" s="30" t="s">
        <v>127</v>
      </c>
    </row>
    <row r="14" spans="1:13" ht="12.75" customHeight="1">
      <c r="A14" t="s">
        <v>37</v>
      </c>
      <c r="C14" s="7" t="s">
        <v>79</v>
      </c>
      <c r="E14" s="32" t="s">
        <v>132</v>
      </c>
      <c r="J14" s="28">
        <f>0</f>
      </c>
      <c s="28">
        <f>0</f>
      </c>
      <c s="28">
        <f>0+L15</f>
      </c>
      <c s="28">
        <f>0+M15</f>
      </c>
    </row>
    <row r="15" spans="1:16" ht="12.75" customHeight="1">
      <c r="A15" t="s">
        <v>40</v>
      </c>
      <c s="6" t="s">
        <v>41</v>
      </c>
      <c s="6" t="s">
        <v>163</v>
      </c>
      <c t="s">
        <v>43</v>
      </c>
      <c s="24" t="s">
        <v>164</v>
      </c>
      <c s="25" t="s">
        <v>54</v>
      </c>
      <c s="26">
        <v>3.6</v>
      </c>
      <c s="25">
        <v>0</v>
      </c>
      <c s="25">
        <f>ROUND(G15*H15,6)</f>
      </c>
      <c r="L15" s="27">
        <v>0</v>
      </c>
      <c s="28">
        <f>ROUND(ROUND(L15,2)*ROUND(G15,3),2)</f>
      </c>
      <c s="25" t="s">
        <v>46</v>
      </c>
      <c>
        <f>(M15*21)/100</f>
      </c>
      <c t="s">
        <v>47</v>
      </c>
    </row>
    <row r="16" spans="1:5" ht="12.75" customHeight="1">
      <c r="A16" s="29" t="s">
        <v>48</v>
      </c>
      <c r="E16" s="30" t="s">
        <v>164</v>
      </c>
    </row>
    <row r="17" spans="1:5" ht="38.25" customHeight="1">
      <c r="A17" s="29" t="s">
        <v>49</v>
      </c>
      <c r="E17" s="31" t="s">
        <v>480</v>
      </c>
    </row>
    <row r="18" spans="5:5" ht="12.75" customHeight="1">
      <c r="E18" s="30" t="s">
        <v>166</v>
      </c>
    </row>
    <row r="19" spans="1:13" ht="12.75" customHeight="1">
      <c r="A19" t="s">
        <v>37</v>
      </c>
      <c r="C19" s="7" t="s">
        <v>167</v>
      </c>
      <c r="E19" s="32" t="s">
        <v>168</v>
      </c>
      <c r="J19" s="28">
        <f>0</f>
      </c>
      <c s="28">
        <f>0</f>
      </c>
      <c s="28">
        <f>0+L20+L24+L28+L32+L36+L40</f>
      </c>
      <c s="28">
        <f>0+M20+M24+M28+M32+M36+M40</f>
      </c>
    </row>
    <row r="20" spans="1:16" ht="12.75" customHeight="1">
      <c r="A20" t="s">
        <v>40</v>
      </c>
      <c s="6" t="s">
        <v>47</v>
      </c>
      <c s="6" t="s">
        <v>169</v>
      </c>
      <c t="s">
        <v>43</v>
      </c>
      <c s="24" t="s">
        <v>170</v>
      </c>
      <c s="25" t="s">
        <v>171</v>
      </c>
      <c s="26">
        <v>0.274</v>
      </c>
      <c s="25">
        <v>0</v>
      </c>
      <c s="25">
        <f>ROUND(G20*H20,6)</f>
      </c>
      <c r="L20" s="27">
        <v>0</v>
      </c>
      <c s="28">
        <f>ROUND(ROUND(L20,2)*ROUND(G20,3),2)</f>
      </c>
      <c s="25" t="s">
        <v>46</v>
      </c>
      <c>
        <f>(M20*21)/100</f>
      </c>
      <c t="s">
        <v>47</v>
      </c>
    </row>
    <row r="21" spans="1:5" ht="12.75" customHeight="1">
      <c r="A21" s="29" t="s">
        <v>48</v>
      </c>
      <c r="E21" s="30" t="s">
        <v>170</v>
      </c>
    </row>
    <row r="22" spans="1:5" ht="12.75" customHeight="1">
      <c r="A22" s="29" t="s">
        <v>49</v>
      </c>
      <c r="E22" s="31" t="s">
        <v>43</v>
      </c>
    </row>
    <row r="23" spans="5:5" ht="12.75" customHeight="1">
      <c r="E23" s="30" t="s">
        <v>172</v>
      </c>
    </row>
    <row r="24" spans="1:16" ht="12.75" customHeight="1">
      <c r="A24" t="s">
        <v>40</v>
      </c>
      <c s="6" t="s">
        <v>55</v>
      </c>
      <c s="6" t="s">
        <v>181</v>
      </c>
      <c t="s">
        <v>43</v>
      </c>
      <c s="24" t="s">
        <v>182</v>
      </c>
      <c s="25" t="s">
        <v>171</v>
      </c>
      <c s="26">
        <v>0.274</v>
      </c>
      <c s="25">
        <v>0</v>
      </c>
      <c s="25">
        <f>ROUND(G24*H24,6)</f>
      </c>
      <c r="L24" s="27">
        <v>0</v>
      </c>
      <c s="28">
        <f>ROUND(ROUND(L24,2)*ROUND(G24,3),2)</f>
      </c>
      <c s="25" t="s">
        <v>183</v>
      </c>
      <c>
        <f>(M24*21)/100</f>
      </c>
      <c t="s">
        <v>47</v>
      </c>
    </row>
    <row r="25" spans="1:5" ht="12.75" customHeight="1">
      <c r="A25" s="29" t="s">
        <v>48</v>
      </c>
      <c r="E25" s="30" t="s">
        <v>182</v>
      </c>
    </row>
    <row r="26" spans="1:5" ht="12.75" customHeight="1">
      <c r="A26" s="29" t="s">
        <v>49</v>
      </c>
      <c r="E26" s="31" t="s">
        <v>43</v>
      </c>
    </row>
    <row r="27" spans="5:5" ht="12.75" customHeight="1">
      <c r="E27" s="30" t="s">
        <v>184</v>
      </c>
    </row>
    <row r="28" spans="1:16" ht="12.75" customHeight="1">
      <c r="A28" t="s">
        <v>40</v>
      </c>
      <c s="6" t="s">
        <v>58</v>
      </c>
      <c s="6" t="s">
        <v>186</v>
      </c>
      <c t="s">
        <v>43</v>
      </c>
      <c s="24" t="s">
        <v>187</v>
      </c>
      <c s="25" t="s">
        <v>171</v>
      </c>
      <c s="26">
        <v>2.74</v>
      </c>
      <c s="25">
        <v>0</v>
      </c>
      <c s="25">
        <f>ROUND(G28*H28,6)</f>
      </c>
      <c r="L28" s="27">
        <v>0</v>
      </c>
      <c s="28">
        <f>ROUND(ROUND(L28,2)*ROUND(G28,3),2)</f>
      </c>
      <c s="25" t="s">
        <v>183</v>
      </c>
      <c>
        <f>(M28*21)/100</f>
      </c>
      <c t="s">
        <v>47</v>
      </c>
    </row>
    <row r="29" spans="1:5" ht="12.75" customHeight="1">
      <c r="A29" s="29" t="s">
        <v>48</v>
      </c>
      <c r="E29" s="30" t="s">
        <v>187</v>
      </c>
    </row>
    <row r="30" spans="1:5" ht="12.75" customHeight="1">
      <c r="A30" s="29" t="s">
        <v>49</v>
      </c>
      <c r="E30" s="31" t="s">
        <v>43</v>
      </c>
    </row>
    <row r="31" spans="5:5" ht="12.75" customHeight="1">
      <c r="E31" s="30" t="s">
        <v>184</v>
      </c>
    </row>
    <row r="32" spans="1:16" ht="12.75" customHeight="1">
      <c r="A32" t="s">
        <v>40</v>
      </c>
      <c s="6" t="s">
        <v>61</v>
      </c>
      <c s="6" t="s">
        <v>194</v>
      </c>
      <c t="s">
        <v>43</v>
      </c>
      <c s="24" t="s">
        <v>195</v>
      </c>
      <c s="25" t="s">
        <v>171</v>
      </c>
      <c s="26">
        <v>0.021</v>
      </c>
      <c s="25">
        <v>0</v>
      </c>
      <c s="25">
        <f>ROUND(G32*H32,6)</f>
      </c>
      <c r="L32" s="27">
        <v>0</v>
      </c>
      <c s="28">
        <f>ROUND(ROUND(L32,2)*ROUND(G32,3),2)</f>
      </c>
      <c s="25" t="s">
        <v>183</v>
      </c>
      <c>
        <f>(M32*21)/100</f>
      </c>
      <c t="s">
        <v>47</v>
      </c>
    </row>
    <row r="33" spans="1:5" ht="12.75" customHeight="1">
      <c r="A33" s="29" t="s">
        <v>48</v>
      </c>
      <c r="E33" s="30" t="s">
        <v>195</v>
      </c>
    </row>
    <row r="34" spans="1:5" ht="12.75" customHeight="1">
      <c r="A34" s="29" t="s">
        <v>49</v>
      </c>
      <c r="E34" s="31" t="s">
        <v>481</v>
      </c>
    </row>
    <row r="35" spans="5:5" ht="12.75" customHeight="1">
      <c r="E35" s="30" t="s">
        <v>192</v>
      </c>
    </row>
    <row r="36" spans="1:16" ht="12.75" customHeight="1">
      <c r="A36" t="s">
        <v>40</v>
      </c>
      <c s="6" t="s">
        <v>65</v>
      </c>
      <c s="6" t="s">
        <v>198</v>
      </c>
      <c t="s">
        <v>43</v>
      </c>
      <c s="24" t="s">
        <v>199</v>
      </c>
      <c s="25" t="s">
        <v>171</v>
      </c>
      <c s="26">
        <v>0.043</v>
      </c>
      <c s="25">
        <v>0</v>
      </c>
      <c s="25">
        <f>ROUND(G36*H36,6)</f>
      </c>
      <c r="L36" s="27">
        <v>0</v>
      </c>
      <c s="28">
        <f>ROUND(ROUND(L36,2)*ROUND(G36,3),2)</f>
      </c>
      <c s="25" t="s">
        <v>46</v>
      </c>
      <c>
        <f>(M36*21)/100</f>
      </c>
      <c t="s">
        <v>47</v>
      </c>
    </row>
    <row r="37" spans="1:5" ht="12.75" customHeight="1">
      <c r="A37" s="29" t="s">
        <v>48</v>
      </c>
      <c r="E37" s="30" t="s">
        <v>199</v>
      </c>
    </row>
    <row r="38" spans="1:5" ht="12.75" customHeight="1">
      <c r="A38" s="29" t="s">
        <v>49</v>
      </c>
      <c r="E38" s="31" t="s">
        <v>482</v>
      </c>
    </row>
    <row r="39" spans="5:5" ht="12.75" customHeight="1">
      <c r="E39" s="30" t="s">
        <v>192</v>
      </c>
    </row>
    <row r="40" spans="1:16" ht="12.75" customHeight="1">
      <c r="A40" t="s">
        <v>40</v>
      </c>
      <c s="6" t="s">
        <v>70</v>
      </c>
      <c s="6" t="s">
        <v>206</v>
      </c>
      <c t="s">
        <v>43</v>
      </c>
      <c s="24" t="s">
        <v>207</v>
      </c>
      <c s="25" t="s">
        <v>171</v>
      </c>
      <c s="26">
        <v>0.064</v>
      </c>
      <c s="25">
        <v>0</v>
      </c>
      <c s="25">
        <f>ROUND(G40*H40,6)</f>
      </c>
      <c r="L40" s="27">
        <v>0</v>
      </c>
      <c s="28">
        <f>ROUND(ROUND(L40,2)*ROUND(G40,3),2)</f>
      </c>
      <c s="25" t="s">
        <v>46</v>
      </c>
      <c>
        <f>(M40*21)/100</f>
      </c>
      <c t="s">
        <v>47</v>
      </c>
    </row>
    <row r="41" spans="1:5" ht="12.75" customHeight="1">
      <c r="A41" s="29" t="s">
        <v>48</v>
      </c>
      <c r="E41" s="30" t="s">
        <v>207</v>
      </c>
    </row>
    <row r="42" spans="1:5" ht="12.75" customHeight="1">
      <c r="A42" s="29" t="s">
        <v>49</v>
      </c>
      <c r="E42" s="31" t="s">
        <v>483</v>
      </c>
    </row>
    <row r="43" spans="5:5" ht="12.75" customHeight="1">
      <c r="E43" s="30" t="s">
        <v>192</v>
      </c>
    </row>
    <row r="44" spans="1:13" ht="12.75" customHeight="1">
      <c r="A44" t="s">
        <v>92</v>
      </c>
      <c r="C44" s="7" t="s">
        <v>484</v>
      </c>
      <c r="E44" s="32" t="s">
        <v>210</v>
      </c>
      <c r="J44" s="28">
        <f>0+J45+J58+J79+J100+J121</f>
      </c>
      <c s="28">
        <f>0+K45+K58+K79+K100+K121</f>
      </c>
      <c s="28">
        <f>0+L45+L58+L79+L100+L121</f>
      </c>
      <c s="28">
        <f>0+M45+M58+M79+M100+M121</f>
      </c>
    </row>
    <row r="45" spans="1:13" ht="12.75" customHeight="1">
      <c r="A45" t="s">
        <v>37</v>
      </c>
      <c r="C45" s="7" t="s">
        <v>65</v>
      </c>
      <c r="E45" s="32" t="s">
        <v>227</v>
      </c>
      <c r="J45" s="28">
        <f>0</f>
      </c>
      <c s="28">
        <f>0</f>
      </c>
      <c s="28">
        <f>0+L46+L50+L54</f>
      </c>
      <c s="28">
        <f>0+M46+M50+M54</f>
      </c>
    </row>
    <row r="46" spans="1:16" ht="12.75" customHeight="1">
      <c r="A46" t="s">
        <v>40</v>
      </c>
      <c s="6" t="s">
        <v>41</v>
      </c>
      <c s="6" t="s">
        <v>230</v>
      </c>
      <c t="s">
        <v>43</v>
      </c>
      <c s="24" t="s">
        <v>231</v>
      </c>
      <c s="25" t="s">
        <v>54</v>
      </c>
      <c s="26">
        <v>5.016</v>
      </c>
      <c s="25">
        <v>0.00026</v>
      </c>
      <c s="25">
        <f>ROUND(G46*H46,6)</f>
      </c>
      <c r="L46" s="27">
        <v>0</v>
      </c>
      <c s="28">
        <f>ROUND(ROUND(L46,2)*ROUND(G46,3),2)</f>
      </c>
      <c s="25" t="s">
        <v>46</v>
      </c>
      <c>
        <f>(M46*21)/100</f>
      </c>
      <c t="s">
        <v>47</v>
      </c>
    </row>
    <row r="47" spans="1:5" ht="12.75" customHeight="1">
      <c r="A47" s="29" t="s">
        <v>48</v>
      </c>
      <c r="E47" s="30" t="s">
        <v>231</v>
      </c>
    </row>
    <row r="48" spans="1:5" ht="38.25" customHeight="1">
      <c r="A48" s="29" t="s">
        <v>49</v>
      </c>
      <c r="E48" s="34" t="s">
        <v>485</v>
      </c>
    </row>
    <row r="49" spans="5:5" ht="12.75" customHeight="1">
      <c r="E49" s="30" t="s">
        <v>43</v>
      </c>
    </row>
    <row r="50" spans="1:16" ht="12.75" customHeight="1">
      <c r="A50" t="s">
        <v>40</v>
      </c>
      <c s="6" t="s">
        <v>47</v>
      </c>
      <c s="6" t="s">
        <v>239</v>
      </c>
      <c t="s">
        <v>43</v>
      </c>
      <c s="24" t="s">
        <v>240</v>
      </c>
      <c s="25" t="s">
        <v>54</v>
      </c>
      <c s="26">
        <v>5.016</v>
      </c>
      <c s="25">
        <v>0.003</v>
      </c>
      <c s="25">
        <f>ROUND(G50*H50,6)</f>
      </c>
      <c r="L50" s="27">
        <v>0</v>
      </c>
      <c s="28">
        <f>ROUND(ROUND(L50,2)*ROUND(G50,3),2)</f>
      </c>
      <c s="25" t="s">
        <v>46</v>
      </c>
      <c>
        <f>(M50*21)/100</f>
      </c>
      <c t="s">
        <v>47</v>
      </c>
    </row>
    <row r="51" spans="1:5" ht="12.75" customHeight="1">
      <c r="A51" s="29" t="s">
        <v>48</v>
      </c>
      <c r="E51" s="30" t="s">
        <v>240</v>
      </c>
    </row>
    <row r="52" spans="1:5" ht="38.25" customHeight="1">
      <c r="A52" s="29" t="s">
        <v>49</v>
      </c>
      <c r="E52" s="34" t="s">
        <v>485</v>
      </c>
    </row>
    <row r="53" spans="5:5" ht="12.75" customHeight="1">
      <c r="E53" s="30" t="s">
        <v>43</v>
      </c>
    </row>
    <row r="54" spans="1:16" ht="12.75" customHeight="1">
      <c r="A54" t="s">
        <v>40</v>
      </c>
      <c s="6" t="s">
        <v>55</v>
      </c>
      <c s="6" t="s">
        <v>242</v>
      </c>
      <c t="s">
        <v>43</v>
      </c>
      <c s="24" t="s">
        <v>243</v>
      </c>
      <c s="25" t="s">
        <v>64</v>
      </c>
      <c s="26">
        <v>33.44</v>
      </c>
      <c s="25">
        <v>0.0015</v>
      </c>
      <c s="25">
        <f>ROUND(G54*H54,6)</f>
      </c>
      <c r="L54" s="27">
        <v>0</v>
      </c>
      <c s="28">
        <f>ROUND(ROUND(L54,2)*ROUND(G54,3),2)</f>
      </c>
      <c s="25" t="s">
        <v>46</v>
      </c>
      <c>
        <f>(M54*21)/100</f>
      </c>
      <c t="s">
        <v>47</v>
      </c>
    </row>
    <row r="55" spans="1:5" ht="12.75" customHeight="1">
      <c r="A55" s="29" t="s">
        <v>48</v>
      </c>
      <c r="E55" s="30" t="s">
        <v>243</v>
      </c>
    </row>
    <row r="56" spans="1:5" ht="38.25" customHeight="1">
      <c r="A56" s="29" t="s">
        <v>49</v>
      </c>
      <c r="E56" s="31" t="s">
        <v>486</v>
      </c>
    </row>
    <row r="57" spans="5:5" ht="12.75" customHeight="1">
      <c r="E57" s="30" t="s">
        <v>245</v>
      </c>
    </row>
    <row r="58" spans="1:13" ht="12.75" customHeight="1">
      <c r="A58" t="s">
        <v>37</v>
      </c>
      <c r="C58" s="7" t="s">
        <v>298</v>
      </c>
      <c r="E58" s="32" t="s">
        <v>299</v>
      </c>
      <c r="J58" s="28">
        <f>0</f>
      </c>
      <c s="28">
        <f>0</f>
      </c>
      <c s="28">
        <f>0+L59+L63+L67+L71+L75</f>
      </c>
      <c s="28">
        <f>0+M59+M63+M67+M71+M75</f>
      </c>
    </row>
    <row r="59" spans="1:16" ht="12.75" customHeight="1">
      <c r="A59" t="s">
        <v>40</v>
      </c>
      <c s="6" t="s">
        <v>70</v>
      </c>
      <c s="6" t="s">
        <v>312</v>
      </c>
      <c t="s">
        <v>43</v>
      </c>
      <c s="24" t="s">
        <v>487</v>
      </c>
      <c s="25" t="s">
        <v>68</v>
      </c>
      <c s="26">
        <v>8</v>
      </c>
      <c s="25">
        <v>0.016</v>
      </c>
      <c s="25">
        <f>ROUND(G59*H59,6)</f>
      </c>
      <c r="L59" s="27">
        <v>0</v>
      </c>
      <c s="28">
        <f>ROUND(ROUND(L59,2)*ROUND(G59,3),2)</f>
      </c>
      <c s="25" t="s">
        <v>218</v>
      </c>
      <c>
        <f>(M59*21)/100</f>
      </c>
      <c t="s">
        <v>47</v>
      </c>
    </row>
    <row r="60" spans="1:5" ht="12.75" customHeight="1">
      <c r="A60" s="29" t="s">
        <v>48</v>
      </c>
      <c r="E60" s="30" t="s">
        <v>487</v>
      </c>
    </row>
    <row r="61" spans="1:5" ht="12.75" customHeight="1">
      <c r="A61" s="29" t="s">
        <v>49</v>
      </c>
      <c r="E61" s="31" t="s">
        <v>43</v>
      </c>
    </row>
    <row r="62" spans="5:5" ht="12.75" customHeight="1">
      <c r="E62" s="30" t="s">
        <v>43</v>
      </c>
    </row>
    <row r="63" spans="1:16" ht="12.75" customHeight="1">
      <c r="A63" t="s">
        <v>40</v>
      </c>
      <c s="6" t="s">
        <v>65</v>
      </c>
      <c s="6" t="s">
        <v>326</v>
      </c>
      <c t="s">
        <v>43</v>
      </c>
      <c s="24" t="s">
        <v>327</v>
      </c>
      <c s="25" t="s">
        <v>54</v>
      </c>
      <c s="26">
        <v>4.272</v>
      </c>
      <c s="25">
        <v>0.00025</v>
      </c>
      <c s="25">
        <f>ROUND(G63*H63,6)</f>
      </c>
      <c r="L63" s="27">
        <v>0</v>
      </c>
      <c s="28">
        <f>ROUND(ROUND(L63,2)*ROUND(G63,3),2)</f>
      </c>
      <c s="25" t="s">
        <v>46</v>
      </c>
      <c>
        <f>(M63*21)/100</f>
      </c>
      <c t="s">
        <v>47</v>
      </c>
    </row>
    <row r="64" spans="1:5" ht="12.75" customHeight="1">
      <c r="A64" s="29" t="s">
        <v>48</v>
      </c>
      <c r="E64" s="30" t="s">
        <v>328</v>
      </c>
    </row>
    <row r="65" spans="1:5" ht="25.5" customHeight="1">
      <c r="A65" s="29" t="s">
        <v>49</v>
      </c>
      <c r="E65" s="31" t="s">
        <v>488</v>
      </c>
    </row>
    <row r="66" spans="5:5" ht="12.75" customHeight="1">
      <c r="E66" s="30" t="s">
        <v>330</v>
      </c>
    </row>
    <row r="67" spans="1:16" ht="12.75" customHeight="1">
      <c r="A67" t="s">
        <v>40</v>
      </c>
      <c s="6" t="s">
        <v>73</v>
      </c>
      <c s="6" t="s">
        <v>345</v>
      </c>
      <c t="s">
        <v>43</v>
      </c>
      <c s="24" t="s">
        <v>346</v>
      </c>
      <c s="25" t="s">
        <v>171</v>
      </c>
      <c s="26">
        <v>0.129</v>
      </c>
      <c s="25">
        <v>0</v>
      </c>
      <c s="25">
        <f>ROUND(G67*H67,6)</f>
      </c>
      <c r="L67" s="27">
        <v>0</v>
      </c>
      <c s="28">
        <f>ROUND(ROUND(L67,2)*ROUND(G67,3),2)</f>
      </c>
      <c s="25" t="s">
        <v>46</v>
      </c>
      <c>
        <f>(M67*21)/100</f>
      </c>
      <c t="s">
        <v>47</v>
      </c>
    </row>
    <row r="68" spans="1:5" ht="12.75" customHeight="1">
      <c r="A68" s="29" t="s">
        <v>48</v>
      </c>
      <c r="E68" s="30" t="s">
        <v>346</v>
      </c>
    </row>
    <row r="69" spans="1:5" ht="12.75" customHeight="1">
      <c r="A69" s="29" t="s">
        <v>49</v>
      </c>
      <c r="E69" s="31" t="s">
        <v>43</v>
      </c>
    </row>
    <row r="70" spans="5:5" ht="12.75" customHeight="1">
      <c r="E70" s="30" t="s">
        <v>347</v>
      </c>
    </row>
    <row r="71" spans="1:16" ht="12.75" customHeight="1">
      <c r="A71" t="s">
        <v>40</v>
      </c>
      <c s="6" t="s">
        <v>79</v>
      </c>
      <c s="6" t="s">
        <v>349</v>
      </c>
      <c t="s">
        <v>43</v>
      </c>
      <c s="24" t="s">
        <v>350</v>
      </c>
      <c s="25" t="s">
        <v>171</v>
      </c>
      <c s="26">
        <v>0.129</v>
      </c>
      <c s="25">
        <v>0</v>
      </c>
      <c s="25">
        <f>ROUND(G71*H71,6)</f>
      </c>
      <c r="L71" s="27">
        <v>0</v>
      </c>
      <c s="28">
        <f>ROUND(ROUND(L71,2)*ROUND(G71,3),2)</f>
      </c>
      <c s="25" t="s">
        <v>46</v>
      </c>
      <c>
        <f>(M71*21)/100</f>
      </c>
      <c t="s">
        <v>47</v>
      </c>
    </row>
    <row r="72" spans="1:5" ht="12.75" customHeight="1">
      <c r="A72" s="29" t="s">
        <v>48</v>
      </c>
      <c r="E72" s="30" t="s">
        <v>351</v>
      </c>
    </row>
    <row r="73" spans="1:5" ht="12.75" customHeight="1">
      <c r="A73" s="29" t="s">
        <v>49</v>
      </c>
      <c r="E73" s="31" t="s">
        <v>43</v>
      </c>
    </row>
    <row r="74" spans="5:5" ht="12.75" customHeight="1">
      <c r="E74" s="30" t="s">
        <v>347</v>
      </c>
    </row>
    <row r="75" spans="1:16" ht="12.75" customHeight="1">
      <c r="A75" t="s">
        <v>40</v>
      </c>
      <c s="6" t="s">
        <v>82</v>
      </c>
      <c s="6" t="s">
        <v>353</v>
      </c>
      <c t="s">
        <v>43</v>
      </c>
      <c s="24" t="s">
        <v>354</v>
      </c>
      <c s="25" t="s">
        <v>171</v>
      </c>
      <c s="26">
        <v>0.129</v>
      </c>
      <c s="25">
        <v>0</v>
      </c>
      <c s="25">
        <f>ROUND(G75*H75,6)</f>
      </c>
      <c r="L75" s="27">
        <v>0</v>
      </c>
      <c s="28">
        <f>ROUND(ROUND(L75,2)*ROUND(G75,3),2)</f>
      </c>
      <c s="25" t="s">
        <v>46</v>
      </c>
      <c>
        <f>(M75*21)/100</f>
      </c>
      <c t="s">
        <v>47</v>
      </c>
    </row>
    <row r="76" spans="1:5" ht="12.75" customHeight="1">
      <c r="A76" s="29" t="s">
        <v>48</v>
      </c>
      <c r="E76" s="30" t="s">
        <v>355</v>
      </c>
    </row>
    <row r="77" spans="1:5" ht="12.75" customHeight="1">
      <c r="A77" s="29" t="s">
        <v>49</v>
      </c>
      <c r="E77" s="31" t="s">
        <v>43</v>
      </c>
    </row>
    <row r="78" spans="5:5" ht="12.75" customHeight="1">
      <c r="E78" s="30" t="s">
        <v>347</v>
      </c>
    </row>
    <row r="79" spans="1:13" ht="12.75" customHeight="1">
      <c r="A79" t="s">
        <v>37</v>
      </c>
      <c r="C79" s="7" t="s">
        <v>116</v>
      </c>
      <c r="E79" s="32" t="s">
        <v>117</v>
      </c>
      <c r="J79" s="28">
        <f>0</f>
      </c>
      <c s="28">
        <f>0</f>
      </c>
      <c s="28">
        <f>0+L80+L84+L88+L92+L96</f>
      </c>
      <c s="28">
        <f>0+M80+M84+M88+M92+M96</f>
      </c>
    </row>
    <row r="80" spans="1:16" ht="12.75" customHeight="1">
      <c r="A80" t="s">
        <v>40</v>
      </c>
      <c s="6" t="s">
        <v>87</v>
      </c>
      <c s="6" t="s">
        <v>370</v>
      </c>
      <c t="s">
        <v>43</v>
      </c>
      <c s="24" t="s">
        <v>371</v>
      </c>
      <c s="25" t="s">
        <v>54</v>
      </c>
      <c s="26">
        <v>4.284</v>
      </c>
      <c s="25">
        <v>1E-05</v>
      </c>
      <c s="25">
        <f>ROUND(G80*H80,6)</f>
      </c>
      <c r="L80" s="27">
        <v>0</v>
      </c>
      <c s="28">
        <f>ROUND(ROUND(L80,2)*ROUND(G80,3),2)</f>
      </c>
      <c s="25" t="s">
        <v>46</v>
      </c>
      <c>
        <f>(M80*21)/100</f>
      </c>
      <c t="s">
        <v>47</v>
      </c>
    </row>
    <row r="81" spans="1:5" ht="12.75" customHeight="1">
      <c r="A81" s="29" t="s">
        <v>48</v>
      </c>
      <c r="E81" s="30" t="s">
        <v>371</v>
      </c>
    </row>
    <row r="82" spans="1:5" ht="25.5" customHeight="1">
      <c r="A82" s="29" t="s">
        <v>49</v>
      </c>
      <c r="E82" s="31" t="s">
        <v>489</v>
      </c>
    </row>
    <row r="83" spans="5:5" ht="12.75" customHeight="1">
      <c r="E83" s="30" t="s">
        <v>373</v>
      </c>
    </row>
    <row r="84" spans="1:16" ht="12.75" customHeight="1">
      <c r="A84" t="s">
        <v>40</v>
      </c>
      <c s="6" t="s">
        <v>173</v>
      </c>
      <c s="6" t="s">
        <v>375</v>
      </c>
      <c t="s">
        <v>43</v>
      </c>
      <c s="24" t="s">
        <v>376</v>
      </c>
      <c s="25" t="s">
        <v>377</v>
      </c>
      <c s="26">
        <v>8</v>
      </c>
      <c s="25">
        <v>0.005</v>
      </c>
      <c s="25">
        <f>ROUND(G84*H84,6)</f>
      </c>
      <c r="L84" s="27">
        <v>0</v>
      </c>
      <c s="28">
        <f>ROUND(ROUND(L84,2)*ROUND(G84,3),2)</f>
      </c>
      <c s="25" t="s">
        <v>218</v>
      </c>
      <c>
        <f>(M84*21)/100</f>
      </c>
      <c t="s">
        <v>47</v>
      </c>
    </row>
    <row r="85" spans="1:5" ht="12.75" customHeight="1">
      <c r="A85" s="29" t="s">
        <v>48</v>
      </c>
      <c r="E85" s="30" t="s">
        <v>376</v>
      </c>
    </row>
    <row r="86" spans="1:5" ht="12.75" customHeight="1">
      <c r="A86" s="29" t="s">
        <v>49</v>
      </c>
      <c r="E86" s="31" t="s">
        <v>490</v>
      </c>
    </row>
    <row r="87" spans="5:5" ht="12.75" customHeight="1">
      <c r="E87" s="30" t="s">
        <v>43</v>
      </c>
    </row>
    <row r="88" spans="1:16" ht="12.75" customHeight="1">
      <c r="A88" t="s">
        <v>40</v>
      </c>
      <c s="6" t="s">
        <v>177</v>
      </c>
      <c s="6" t="s">
        <v>383</v>
      </c>
      <c t="s">
        <v>43</v>
      </c>
      <c s="24" t="s">
        <v>384</v>
      </c>
      <c s="25" t="s">
        <v>171</v>
      </c>
      <c s="26">
        <v>0.04</v>
      </c>
      <c s="25">
        <v>0</v>
      </c>
      <c s="25">
        <f>ROUND(G88*H88,6)</f>
      </c>
      <c r="L88" s="27">
        <v>0</v>
      </c>
      <c s="28">
        <f>ROUND(ROUND(L88,2)*ROUND(G88,3),2)</f>
      </c>
      <c s="25" t="s">
        <v>46</v>
      </c>
      <c>
        <f>(M88*21)/100</f>
      </c>
      <c t="s">
        <v>47</v>
      </c>
    </row>
    <row r="89" spans="1:5" ht="12.75" customHeight="1">
      <c r="A89" s="29" t="s">
        <v>48</v>
      </c>
      <c r="E89" s="30" t="s">
        <v>384</v>
      </c>
    </row>
    <row r="90" spans="1:5" ht="12.75" customHeight="1">
      <c r="A90" s="29" t="s">
        <v>49</v>
      </c>
      <c r="E90" s="31" t="s">
        <v>43</v>
      </c>
    </row>
    <row r="91" spans="5:5" ht="12.75" customHeight="1">
      <c r="E91" s="30" t="s">
        <v>385</v>
      </c>
    </row>
    <row r="92" spans="1:16" ht="12.75" customHeight="1">
      <c r="A92" t="s">
        <v>40</v>
      </c>
      <c s="6" t="s">
        <v>180</v>
      </c>
      <c s="6" t="s">
        <v>387</v>
      </c>
      <c t="s">
        <v>43</v>
      </c>
      <c s="24" t="s">
        <v>388</v>
      </c>
      <c s="25" t="s">
        <v>171</v>
      </c>
      <c s="26">
        <v>0.04</v>
      </c>
      <c s="25">
        <v>0</v>
      </c>
      <c s="25">
        <f>ROUND(G92*H92,6)</f>
      </c>
      <c r="L92" s="27">
        <v>0</v>
      </c>
      <c s="28">
        <f>ROUND(ROUND(L92,2)*ROUND(G92,3),2)</f>
      </c>
      <c s="25" t="s">
        <v>46</v>
      </c>
      <c>
        <f>(M92*21)/100</f>
      </c>
      <c t="s">
        <v>47</v>
      </c>
    </row>
    <row r="93" spans="1:5" ht="12.75" customHeight="1">
      <c r="A93" s="29" t="s">
        <v>48</v>
      </c>
      <c r="E93" s="30" t="s">
        <v>389</v>
      </c>
    </row>
    <row r="94" spans="1:5" ht="12.75" customHeight="1">
      <c r="A94" s="29" t="s">
        <v>49</v>
      </c>
      <c r="E94" s="31" t="s">
        <v>43</v>
      </c>
    </row>
    <row r="95" spans="5:5" ht="12.75" customHeight="1">
      <c r="E95" s="30" t="s">
        <v>385</v>
      </c>
    </row>
    <row r="96" spans="1:16" ht="12.75" customHeight="1">
      <c r="A96" t="s">
        <v>40</v>
      </c>
      <c s="6" t="s">
        <v>185</v>
      </c>
      <c s="6" t="s">
        <v>391</v>
      </c>
      <c t="s">
        <v>43</v>
      </c>
      <c s="24" t="s">
        <v>392</v>
      </c>
      <c s="25" t="s">
        <v>171</v>
      </c>
      <c s="26">
        <v>0.04</v>
      </c>
      <c s="25">
        <v>0</v>
      </c>
      <c s="25">
        <f>ROUND(G96*H96,6)</f>
      </c>
      <c r="L96" s="27">
        <v>0</v>
      </c>
      <c s="28">
        <f>ROUND(ROUND(L96,2)*ROUND(G96,3),2)</f>
      </c>
      <c s="25" t="s">
        <v>46</v>
      </c>
      <c>
        <f>(M96*21)/100</f>
      </c>
      <c t="s">
        <v>47</v>
      </c>
    </row>
    <row r="97" spans="1:5" ht="12.75" customHeight="1">
      <c r="A97" s="29" t="s">
        <v>48</v>
      </c>
      <c r="E97" s="30" t="s">
        <v>393</v>
      </c>
    </row>
    <row r="98" spans="1:5" ht="12.75" customHeight="1">
      <c r="A98" s="29" t="s">
        <v>49</v>
      </c>
      <c r="E98" s="31" t="s">
        <v>43</v>
      </c>
    </row>
    <row r="99" spans="5:5" ht="12.75" customHeight="1">
      <c r="E99" s="30" t="s">
        <v>385</v>
      </c>
    </row>
    <row r="100" spans="1:13" ht="12.75" customHeight="1">
      <c r="A100" t="s">
        <v>37</v>
      </c>
      <c r="C100" s="7" t="s">
        <v>423</v>
      </c>
      <c r="E100" s="32" t="s">
        <v>424</v>
      </c>
      <c r="J100" s="28">
        <f>0</f>
      </c>
      <c s="28">
        <f>0</f>
      </c>
      <c s="28">
        <f>0+L101+L105+L109+L113+L117</f>
      </c>
      <c s="28">
        <f>0+M101+M105+M109+M113+M117</f>
      </c>
    </row>
    <row r="101" spans="1:16" ht="12.75" customHeight="1">
      <c r="A101" t="s">
        <v>40</v>
      </c>
      <c s="6" t="s">
        <v>188</v>
      </c>
      <c s="6" t="s">
        <v>426</v>
      </c>
      <c t="s">
        <v>43</v>
      </c>
      <c s="24" t="s">
        <v>427</v>
      </c>
      <c s="25" t="s">
        <v>54</v>
      </c>
      <c s="26">
        <v>8.36</v>
      </c>
      <c s="25">
        <v>0</v>
      </c>
      <c s="25">
        <f>ROUND(G101*H101,6)</f>
      </c>
      <c r="L101" s="27">
        <v>0</v>
      </c>
      <c s="28">
        <f>ROUND(ROUND(L101,2)*ROUND(G101,3),2)</f>
      </c>
      <c s="25" t="s">
        <v>46</v>
      </c>
      <c>
        <f>(M101*21)/100</f>
      </c>
      <c t="s">
        <v>47</v>
      </c>
    </row>
    <row r="102" spans="1:5" ht="12.75" customHeight="1">
      <c r="A102" s="29" t="s">
        <v>48</v>
      </c>
      <c r="E102" s="30" t="s">
        <v>427</v>
      </c>
    </row>
    <row r="103" spans="1:5" ht="38.25" customHeight="1">
      <c r="A103" s="29" t="s">
        <v>49</v>
      </c>
      <c r="E103" s="31" t="s">
        <v>491</v>
      </c>
    </row>
    <row r="104" spans="5:5" ht="12.75" customHeight="1">
      <c r="E104" s="30" t="s">
        <v>43</v>
      </c>
    </row>
    <row r="105" spans="1:16" ht="12.75" customHeight="1">
      <c r="A105" t="s">
        <v>40</v>
      </c>
      <c s="6" t="s">
        <v>193</v>
      </c>
      <c s="6" t="s">
        <v>430</v>
      </c>
      <c t="s">
        <v>43</v>
      </c>
      <c s="24" t="s">
        <v>431</v>
      </c>
      <c s="25" t="s">
        <v>54</v>
      </c>
      <c s="26">
        <v>8.36</v>
      </c>
      <c s="25">
        <v>0.0002</v>
      </c>
      <c s="25">
        <f>ROUND(G105*H105,6)</f>
      </c>
      <c r="L105" s="27">
        <v>0</v>
      </c>
      <c s="28">
        <f>ROUND(ROUND(L105,2)*ROUND(G105,3),2)</f>
      </c>
      <c s="25" t="s">
        <v>46</v>
      </c>
      <c>
        <f>(M105*21)/100</f>
      </c>
      <c t="s">
        <v>47</v>
      </c>
    </row>
    <row r="106" spans="1:5" ht="12.75" customHeight="1">
      <c r="A106" s="29" t="s">
        <v>48</v>
      </c>
      <c r="E106" s="30" t="s">
        <v>431</v>
      </c>
    </row>
    <row r="107" spans="1:5" ht="12.75" customHeight="1">
      <c r="A107" s="29" t="s">
        <v>49</v>
      </c>
      <c r="E107" s="31" t="s">
        <v>492</v>
      </c>
    </row>
    <row r="108" spans="5:5" ht="12.75" customHeight="1">
      <c r="E108" s="30" t="s">
        <v>43</v>
      </c>
    </row>
    <row r="109" spans="1:16" ht="12.75" customHeight="1">
      <c r="A109" t="s">
        <v>40</v>
      </c>
      <c s="6" t="s">
        <v>197</v>
      </c>
      <c s="6" t="s">
        <v>434</v>
      </c>
      <c t="s">
        <v>43</v>
      </c>
      <c s="24" t="s">
        <v>435</v>
      </c>
      <c s="25" t="s">
        <v>54</v>
      </c>
      <c s="26">
        <v>8.36</v>
      </c>
      <c s="25">
        <v>0.00027</v>
      </c>
      <c s="25">
        <f>ROUND(G109*H109,6)</f>
      </c>
      <c r="L109" s="27">
        <v>0</v>
      </c>
      <c s="28">
        <f>ROUND(ROUND(L109,2)*ROUND(G109,3),2)</f>
      </c>
      <c s="25" t="s">
        <v>46</v>
      </c>
      <c>
        <f>(M109*21)/100</f>
      </c>
      <c t="s">
        <v>47</v>
      </c>
    </row>
    <row r="110" spans="1:5" ht="12.75" customHeight="1">
      <c r="A110" s="29" t="s">
        <v>48</v>
      </c>
      <c r="E110" s="30" t="s">
        <v>435</v>
      </c>
    </row>
    <row r="111" spans="1:5" ht="12.75" customHeight="1">
      <c r="A111" s="29" t="s">
        <v>49</v>
      </c>
      <c r="E111" s="31" t="s">
        <v>492</v>
      </c>
    </row>
    <row r="112" spans="5:5" ht="12.75" customHeight="1">
      <c r="E112" s="30" t="s">
        <v>43</v>
      </c>
    </row>
    <row r="113" spans="1:16" ht="12.75" customHeight="1">
      <c r="A113" t="s">
        <v>40</v>
      </c>
      <c s="6" t="s">
        <v>201</v>
      </c>
      <c s="6" t="s">
        <v>437</v>
      </c>
      <c t="s">
        <v>43</v>
      </c>
      <c s="24" t="s">
        <v>438</v>
      </c>
      <c s="25" t="s">
        <v>54</v>
      </c>
      <c s="26">
        <v>8.36</v>
      </c>
      <c s="25">
        <v>0</v>
      </c>
      <c s="25">
        <f>ROUND(G113*H113,6)</f>
      </c>
      <c r="L113" s="27">
        <v>0</v>
      </c>
      <c s="28">
        <f>ROUND(ROUND(L113,2)*ROUND(G113,3),2)</f>
      </c>
      <c s="25" t="s">
        <v>46</v>
      </c>
      <c>
        <f>(M113*21)/100</f>
      </c>
      <c t="s">
        <v>47</v>
      </c>
    </row>
    <row r="114" spans="1:5" ht="12.75" customHeight="1">
      <c r="A114" s="29" t="s">
        <v>48</v>
      </c>
      <c r="E114" s="30" t="s">
        <v>438</v>
      </c>
    </row>
    <row r="115" spans="1:5" ht="12.75" customHeight="1">
      <c r="A115" s="29" t="s">
        <v>49</v>
      </c>
      <c r="E115" s="31" t="s">
        <v>492</v>
      </c>
    </row>
    <row r="116" spans="5:5" ht="12.75" customHeight="1">
      <c r="E116" s="30" t="s">
        <v>43</v>
      </c>
    </row>
    <row r="117" spans="1:16" ht="12.75" customHeight="1">
      <c r="A117" t="s">
        <v>40</v>
      </c>
      <c s="6" t="s">
        <v>205</v>
      </c>
      <c s="6" t="s">
        <v>440</v>
      </c>
      <c t="s">
        <v>43</v>
      </c>
      <c s="24" t="s">
        <v>441</v>
      </c>
      <c s="25" t="s">
        <v>54</v>
      </c>
      <c s="26">
        <v>8.36</v>
      </c>
      <c s="25">
        <v>2E-05</v>
      </c>
      <c s="25">
        <f>ROUND(G117*H117,6)</f>
      </c>
      <c r="L117" s="27">
        <v>0</v>
      </c>
      <c s="28">
        <f>ROUND(ROUND(L117,2)*ROUND(G117,3),2)</f>
      </c>
      <c s="25" t="s">
        <v>46</v>
      </c>
      <c>
        <f>(M117*21)/100</f>
      </c>
      <c t="s">
        <v>47</v>
      </c>
    </row>
    <row r="118" spans="1:5" ht="12.75" customHeight="1">
      <c r="A118" s="29" t="s">
        <v>48</v>
      </c>
      <c r="E118" s="30" t="s">
        <v>442</v>
      </c>
    </row>
    <row r="119" spans="1:5" ht="12.75" customHeight="1">
      <c r="A119" s="29" t="s">
        <v>49</v>
      </c>
      <c r="E119" s="31" t="s">
        <v>492</v>
      </c>
    </row>
    <row r="120" spans="5:5" ht="12.75" customHeight="1">
      <c r="E120" s="30" t="s">
        <v>43</v>
      </c>
    </row>
    <row r="121" spans="1:13" ht="12.75" customHeight="1">
      <c r="A121" t="s">
        <v>37</v>
      </c>
      <c r="C121" s="7" t="s">
        <v>443</v>
      </c>
      <c r="E121" s="32" t="s">
        <v>444</v>
      </c>
      <c r="J121" s="28">
        <f>0</f>
      </c>
      <c s="28">
        <f>0</f>
      </c>
      <c s="28">
        <f>0+L122+L126</f>
      </c>
      <c s="28">
        <f>0+M122+M126</f>
      </c>
    </row>
    <row r="122" spans="1:16" ht="12.75" customHeight="1">
      <c r="A122" t="s">
        <v>40</v>
      </c>
      <c s="6" t="s">
        <v>58</v>
      </c>
      <c s="6" t="s">
        <v>445</v>
      </c>
      <c t="s">
        <v>43</v>
      </c>
      <c s="24" t="s">
        <v>446</v>
      </c>
      <c s="25" t="s">
        <v>171</v>
      </c>
      <c s="26">
        <v>0.067</v>
      </c>
      <c s="25">
        <v>0</v>
      </c>
      <c s="25">
        <f>ROUND(G122*H122,6)</f>
      </c>
      <c r="L122" s="27">
        <v>0</v>
      </c>
      <c s="28">
        <f>ROUND(ROUND(L122,2)*ROUND(G122,3),2)</f>
      </c>
      <c s="25" t="s">
        <v>46</v>
      </c>
      <c>
        <f>(M122*21)/100</f>
      </c>
      <c t="s">
        <v>47</v>
      </c>
    </row>
    <row r="123" spans="1:5" ht="12.75" customHeight="1">
      <c r="A123" s="29" t="s">
        <v>48</v>
      </c>
      <c r="E123" s="30" t="s">
        <v>447</v>
      </c>
    </row>
    <row r="124" spans="1:5" ht="12.75" customHeight="1">
      <c r="A124" s="29" t="s">
        <v>49</v>
      </c>
      <c r="E124" s="31" t="s">
        <v>43</v>
      </c>
    </row>
    <row r="125" spans="5:5" ht="12.75" customHeight="1">
      <c r="E125" s="30" t="s">
        <v>448</v>
      </c>
    </row>
    <row r="126" spans="1:16" ht="12.75" customHeight="1">
      <c r="A126" t="s">
        <v>40</v>
      </c>
      <c s="6" t="s">
        <v>61</v>
      </c>
      <c s="6" t="s">
        <v>449</v>
      </c>
      <c t="s">
        <v>43</v>
      </c>
      <c s="24" t="s">
        <v>450</v>
      </c>
      <c s="25" t="s">
        <v>171</v>
      </c>
      <c s="26">
        <v>0.067</v>
      </c>
      <c s="25">
        <v>0</v>
      </c>
      <c s="25">
        <f>ROUND(G126*H126,6)</f>
      </c>
      <c r="L126" s="27">
        <v>0</v>
      </c>
      <c s="28">
        <f>ROUND(ROUND(L126,2)*ROUND(G126,3),2)</f>
      </c>
      <c s="25" t="s">
        <v>46</v>
      </c>
      <c>
        <f>(M126*21)/100</f>
      </c>
      <c t="s">
        <v>47</v>
      </c>
    </row>
    <row r="127" spans="1:5" ht="12.75" customHeight="1">
      <c r="A127" s="29" t="s">
        <v>48</v>
      </c>
      <c r="E127" s="30" t="s">
        <v>451</v>
      </c>
    </row>
    <row r="128" spans="1:5" ht="12.75" customHeight="1">
      <c r="A128" s="29" t="s">
        <v>49</v>
      </c>
      <c r="E128" s="31" t="s">
        <v>43</v>
      </c>
    </row>
    <row r="129" spans="5:5" ht="12.75" customHeight="1">
      <c r="E129" s="30" t="s">
        <v>448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P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6" width="9.14285714285714" hidden="1" customWidth="1"/>
  </cols>
  <sheetData>
    <row r="1" spans="1:14" ht="25" customHeight="1">
      <c r="A1" s="12" t="s">
        <v>16</v>
      </c>
      <c s="2"/>
      <c s="2"/>
      <c s="2"/>
      <c s="3" t="s">
        <v>19</v>
      </c>
      <c s="2"/>
      <c s="2"/>
      <c s="2"/>
      <c s="2"/>
      <c s="2"/>
      <c s="2"/>
      <c s="2"/>
      <c s="2"/>
      <c s="2"/>
    </row>
    <row r="2" spans="1:14" ht="20" customHeight="1">
      <c r="A2" s="12"/>
      <c s="2"/>
      <c s="2"/>
      <c s="2"/>
      <c s="2"/>
      <c s="2"/>
      <c s="2"/>
      <c s="2"/>
      <c s="2"/>
      <c s="2"/>
      <c s="2"/>
      <c s="14"/>
      <c s="14"/>
      <c s="2"/>
    </row>
    <row r="3" spans="1:14" ht="15" customHeight="1">
      <c r="A3" s="12" t="s">
        <v>17</v>
      </c>
      <c s="16" t="s">
        <v>20</v>
      </c>
      <c s="20" t="s">
        <v>2</v>
      </c>
      <c r="E3" s="16" t="s">
        <v>3</v>
      </c>
      <c r="L3" s="13" t="s">
        <v>493</v>
      </c>
      <c s="33">
        <f>0+K8+K56+M8+M56</f>
      </c>
      <c s="15" t="s">
        <v>13</v>
      </c>
    </row>
    <row r="4" spans="1:5" ht="15" customHeight="1">
      <c r="A4" s="18" t="s">
        <v>18</v>
      </c>
      <c s="19" t="s">
        <v>21</v>
      </c>
      <c s="20" t="s">
        <v>493</v>
      </c>
      <c r="E4" s="19" t="s">
        <v>494</v>
      </c>
    </row>
    <row r="5" spans="1:14" ht="12.75" customHeight="1">
      <c r="A5" s="17" t="s">
        <v>22</v>
      </c>
      <c s="17" t="s">
        <v>23</v>
      </c>
      <c s="17" t="s">
        <v>24</v>
      </c>
      <c s="17" t="s">
        <v>25</v>
      </c>
      <c s="17" t="s">
        <v>26</v>
      </c>
      <c s="17" t="s">
        <v>27</v>
      </c>
      <c s="17" t="s">
        <v>28</v>
      </c>
      <c s="17" t="s">
        <v>29</v>
      </c>
      <c s="17" t="s">
        <v>30</v>
      </c>
      <c s="17" t="s">
        <v>31</v>
      </c>
      <c s="17"/>
      <c s="17"/>
      <c s="17"/>
      <c s="17" t="s">
        <v>36</v>
      </c>
    </row>
    <row r="6" spans="1:14" ht="12.75" customHeight="1">
      <c r="A6" s="17"/>
      <c s="17"/>
      <c s="17"/>
      <c s="17"/>
      <c s="17"/>
      <c s="17"/>
      <c s="17"/>
      <c s="17"/>
      <c s="17"/>
      <c s="17" t="s">
        <v>32</v>
      </c>
      <c s="17"/>
      <c s="17" t="s">
        <v>33</v>
      </c>
      <c s="17"/>
      <c s="17"/>
    </row>
    <row r="7" spans="1:14" ht="12.75" customHeight="1">
      <c r="A7" s="17"/>
      <c s="17"/>
      <c s="17"/>
      <c s="17"/>
      <c s="17"/>
      <c s="17"/>
      <c s="17"/>
      <c s="17"/>
      <c s="17"/>
      <c s="17" t="s">
        <v>34</v>
      </c>
      <c s="17" t="s">
        <v>35</v>
      </c>
      <c s="17" t="s">
        <v>34</v>
      </c>
      <c s="17" t="s">
        <v>35</v>
      </c>
      <c s="17"/>
    </row>
    <row r="8" spans="1:13" ht="12.75" customHeight="1">
      <c r="A8" t="s">
        <v>92</v>
      </c>
      <c r="C8" s="21" t="s">
        <v>495</v>
      </c>
      <c r="E8" s="23" t="s">
        <v>94</v>
      </c>
      <c r="J8" s="22">
        <f>0+J9+J14+J27</f>
      </c>
      <c s="22">
        <f>0+K9+K14+K27</f>
      </c>
      <c s="22">
        <f>0+L9+L14+L27</f>
      </c>
      <c s="22">
        <f>0+M9+M14+M27</f>
      </c>
    </row>
    <row r="9" spans="1:13" ht="12.75" customHeight="1">
      <c r="A9" t="s">
        <v>37</v>
      </c>
      <c r="C9" s="7" t="s">
        <v>110</v>
      </c>
      <c r="E9" s="32" t="s">
        <v>111</v>
      </c>
      <c r="J9" s="28">
        <f>0</f>
      </c>
      <c s="28">
        <f>0</f>
      </c>
      <c s="28">
        <f>0+L10</f>
      </c>
      <c s="28">
        <f>0+M10</f>
      </c>
    </row>
    <row r="10" spans="1:16" ht="12.75" customHeight="1">
      <c r="A10" t="s">
        <v>40</v>
      </c>
      <c s="6" t="s">
        <v>87</v>
      </c>
      <c s="6" t="s">
        <v>496</v>
      </c>
      <c t="s">
        <v>43</v>
      </c>
      <c s="24" t="s">
        <v>497</v>
      </c>
      <c s="25" t="s">
        <v>64</v>
      </c>
      <c s="26">
        <v>83.244</v>
      </c>
      <c s="25">
        <v>0</v>
      </c>
      <c s="25">
        <f>ROUND(G10*H10,6)</f>
      </c>
      <c r="L10" s="27">
        <v>0</v>
      </c>
      <c s="28">
        <f>ROUND(ROUND(L10,2)*ROUND(G10,3),2)</f>
      </c>
      <c s="25" t="s">
        <v>46</v>
      </c>
      <c>
        <f>(M10*21)/100</f>
      </c>
      <c t="s">
        <v>47</v>
      </c>
    </row>
    <row r="11" spans="1:5" ht="12.75" customHeight="1">
      <c r="A11" s="29" t="s">
        <v>48</v>
      </c>
      <c r="E11" s="30" t="s">
        <v>497</v>
      </c>
    </row>
    <row r="12" spans="1:5" ht="12.75" customHeight="1">
      <c r="A12" s="29" t="s">
        <v>49</v>
      </c>
      <c r="E12" s="31" t="s">
        <v>498</v>
      </c>
    </row>
    <row r="13" spans="5:5" ht="12.75" customHeight="1">
      <c r="E13" s="30" t="s">
        <v>43</v>
      </c>
    </row>
    <row r="14" spans="1:13" ht="12.75" customHeight="1">
      <c r="A14" t="s">
        <v>37</v>
      </c>
      <c r="C14" s="7" t="s">
        <v>79</v>
      </c>
      <c r="E14" s="32" t="s">
        <v>499</v>
      </c>
      <c r="J14" s="28">
        <f>0</f>
      </c>
      <c s="28">
        <f>0</f>
      </c>
      <c s="28">
        <f>0+L15+L19+L23</f>
      </c>
      <c s="28">
        <f>0+M15+M19+M23</f>
      </c>
    </row>
    <row r="15" spans="1:16" ht="12.75" customHeight="1">
      <c r="A15" t="s">
        <v>40</v>
      </c>
      <c s="6" t="s">
        <v>41</v>
      </c>
      <c s="6" t="s">
        <v>500</v>
      </c>
      <c t="s">
        <v>43</v>
      </c>
      <c s="24" t="s">
        <v>501</v>
      </c>
      <c s="25" t="s">
        <v>54</v>
      </c>
      <c s="26">
        <v>83.244</v>
      </c>
      <c s="25">
        <v>0.00013</v>
      </c>
      <c s="25">
        <f>ROUND(G15*H15,6)</f>
      </c>
      <c r="L15" s="27">
        <v>0</v>
      </c>
      <c s="28">
        <f>ROUND(ROUND(L15,2)*ROUND(G15,3),2)</f>
      </c>
      <c s="25" t="s">
        <v>46</v>
      </c>
      <c>
        <f>(M15*21)/100</f>
      </c>
      <c t="s">
        <v>47</v>
      </c>
    </row>
    <row r="16" spans="1:5" ht="12.75" customHeight="1">
      <c r="A16" s="29" t="s">
        <v>48</v>
      </c>
      <c r="E16" s="30" t="s">
        <v>501</v>
      </c>
    </row>
    <row r="17" spans="1:5" ht="12.75" customHeight="1">
      <c r="A17" s="29" t="s">
        <v>49</v>
      </c>
      <c r="E17" s="31" t="s">
        <v>498</v>
      </c>
    </row>
    <row r="18" spans="5:5" ht="12.75" customHeight="1">
      <c r="E18" s="30" t="s">
        <v>502</v>
      </c>
    </row>
    <row r="19" spans="1:16" ht="12.75" customHeight="1">
      <c r="A19" t="s">
        <v>40</v>
      </c>
      <c s="6" t="s">
        <v>47</v>
      </c>
      <c s="6" t="s">
        <v>503</v>
      </c>
      <c t="s">
        <v>43</v>
      </c>
      <c s="24" t="s">
        <v>504</v>
      </c>
      <c s="25" t="s">
        <v>54</v>
      </c>
      <c s="26">
        <v>60.645</v>
      </c>
      <c s="25">
        <v>0</v>
      </c>
      <c s="25">
        <f>ROUND(G19*H19,6)</f>
      </c>
      <c r="L19" s="27">
        <v>0</v>
      </c>
      <c s="28">
        <f>ROUND(ROUND(L19,2)*ROUND(G19,3),2)</f>
      </c>
      <c s="25" t="s">
        <v>46</v>
      </c>
      <c>
        <f>(M19*21)/100</f>
      </c>
      <c t="s">
        <v>47</v>
      </c>
    </row>
    <row r="20" spans="1:5" ht="12.75" customHeight="1">
      <c r="A20" s="29" t="s">
        <v>48</v>
      </c>
      <c r="E20" s="30" t="s">
        <v>504</v>
      </c>
    </row>
    <row r="21" spans="1:5" ht="12.75" customHeight="1">
      <c r="A21" s="29" t="s">
        <v>49</v>
      </c>
      <c r="E21" s="31" t="s">
        <v>505</v>
      </c>
    </row>
    <row r="22" spans="5:5" ht="12.75" customHeight="1">
      <c r="E22" s="30" t="s">
        <v>158</v>
      </c>
    </row>
    <row r="23" spans="1:16" ht="12.75" customHeight="1">
      <c r="A23" t="s">
        <v>40</v>
      </c>
      <c s="6" t="s">
        <v>55</v>
      </c>
      <c s="6" t="s">
        <v>506</v>
      </c>
      <c t="s">
        <v>43</v>
      </c>
      <c s="24" t="s">
        <v>507</v>
      </c>
      <c s="25" t="s">
        <v>68</v>
      </c>
      <c s="26">
        <v>12</v>
      </c>
      <c s="25">
        <v>0</v>
      </c>
      <c s="25">
        <f>ROUND(G23*H23,6)</f>
      </c>
      <c r="L23" s="27">
        <v>0</v>
      </c>
      <c s="28">
        <f>ROUND(ROUND(L23,2)*ROUND(G23,3),2)</f>
      </c>
      <c s="25" t="s">
        <v>46</v>
      </c>
      <c>
        <f>(M23*21)/100</f>
      </c>
      <c t="s">
        <v>47</v>
      </c>
    </row>
    <row r="24" spans="1:5" ht="12.75" customHeight="1">
      <c r="A24" s="29" t="s">
        <v>48</v>
      </c>
      <c r="E24" s="30" t="s">
        <v>507</v>
      </c>
    </row>
    <row r="25" spans="1:5" ht="12.75" customHeight="1">
      <c r="A25" s="29" t="s">
        <v>49</v>
      </c>
      <c r="E25" s="31" t="s">
        <v>508</v>
      </c>
    </row>
    <row r="26" spans="5:5" ht="12.75" customHeight="1">
      <c r="E26" s="30" t="s">
        <v>166</v>
      </c>
    </row>
    <row r="27" spans="1:13" ht="12.75" customHeight="1">
      <c r="A27" t="s">
        <v>37</v>
      </c>
      <c r="C27" s="7" t="s">
        <v>167</v>
      </c>
      <c r="E27" s="32" t="s">
        <v>168</v>
      </c>
      <c r="J27" s="28">
        <f>0</f>
      </c>
      <c s="28">
        <f>0</f>
      </c>
      <c s="28">
        <f>0+L28+L32+L36+L40+L44+L48+L52</f>
      </c>
      <c s="28">
        <f>0+M28+M32+M36+M40+M44+M48+M52</f>
      </c>
    </row>
    <row r="28" spans="1:16" ht="12.75" customHeight="1">
      <c r="A28" t="s">
        <v>40</v>
      </c>
      <c s="6" t="s">
        <v>58</v>
      </c>
      <c s="6" t="s">
        <v>509</v>
      </c>
      <c t="s">
        <v>43</v>
      </c>
      <c s="24" t="s">
        <v>510</v>
      </c>
      <c s="25" t="s">
        <v>171</v>
      </c>
      <c s="26">
        <v>2.74</v>
      </c>
      <c s="25">
        <v>0</v>
      </c>
      <c s="25">
        <f>ROUND(G28*H28,6)</f>
      </c>
      <c r="L28" s="27">
        <v>0</v>
      </c>
      <c s="28">
        <f>ROUND(ROUND(L28,2)*ROUND(G28,3),2)</f>
      </c>
      <c s="25" t="s">
        <v>46</v>
      </c>
      <c>
        <f>(M28*21)/100</f>
      </c>
      <c t="s">
        <v>47</v>
      </c>
    </row>
    <row r="29" spans="1:5" ht="12.75" customHeight="1">
      <c r="A29" s="29" t="s">
        <v>48</v>
      </c>
      <c r="E29" s="30" t="s">
        <v>510</v>
      </c>
    </row>
    <row r="30" spans="1:5" ht="12.75" customHeight="1">
      <c r="A30" s="29" t="s">
        <v>49</v>
      </c>
      <c r="E30" s="31" t="s">
        <v>43</v>
      </c>
    </row>
    <row r="31" spans="5:5" ht="12.75" customHeight="1">
      <c r="E31" s="30" t="s">
        <v>172</v>
      </c>
    </row>
    <row r="32" spans="1:16" ht="12.75" customHeight="1">
      <c r="A32" t="s">
        <v>40</v>
      </c>
      <c s="6" t="s">
        <v>61</v>
      </c>
      <c s="6" t="s">
        <v>181</v>
      </c>
      <c t="s">
        <v>43</v>
      </c>
      <c s="24" t="s">
        <v>182</v>
      </c>
      <c s="25" t="s">
        <v>171</v>
      </c>
      <c s="26">
        <v>2.74</v>
      </c>
      <c s="25">
        <v>0</v>
      </c>
      <c s="25">
        <f>ROUND(G32*H32,6)</f>
      </c>
      <c r="L32" s="27">
        <v>0</v>
      </c>
      <c s="28">
        <f>ROUND(ROUND(L32,2)*ROUND(G32,3),2)</f>
      </c>
      <c s="25" t="s">
        <v>183</v>
      </c>
      <c>
        <f>(M32*21)/100</f>
      </c>
      <c t="s">
        <v>47</v>
      </c>
    </row>
    <row r="33" spans="1:5" ht="12.75" customHeight="1">
      <c r="A33" s="29" t="s">
        <v>48</v>
      </c>
      <c r="E33" s="30" t="s">
        <v>182</v>
      </c>
    </row>
    <row r="34" spans="1:5" ht="12.75" customHeight="1">
      <c r="A34" s="29" t="s">
        <v>49</v>
      </c>
      <c r="E34" s="31" t="s">
        <v>43</v>
      </c>
    </row>
    <row r="35" spans="5:5" ht="12.75" customHeight="1">
      <c r="E35" s="30" t="s">
        <v>184</v>
      </c>
    </row>
    <row r="36" spans="1:16" ht="12.75" customHeight="1">
      <c r="A36" t="s">
        <v>40</v>
      </c>
      <c s="6" t="s">
        <v>65</v>
      </c>
      <c s="6" t="s">
        <v>186</v>
      </c>
      <c t="s">
        <v>43</v>
      </c>
      <c s="24" t="s">
        <v>187</v>
      </c>
      <c s="25" t="s">
        <v>171</v>
      </c>
      <c s="26">
        <v>27.4</v>
      </c>
      <c s="25">
        <v>0</v>
      </c>
      <c s="25">
        <f>ROUND(G36*H36,6)</f>
      </c>
      <c r="L36" s="27">
        <v>0</v>
      </c>
      <c s="28">
        <f>ROUND(ROUND(L36,2)*ROUND(G36,3),2)</f>
      </c>
      <c s="25" t="s">
        <v>183</v>
      </c>
      <c>
        <f>(M36*21)/100</f>
      </c>
      <c t="s">
        <v>47</v>
      </c>
    </row>
    <row r="37" spans="1:5" ht="12.75" customHeight="1">
      <c r="A37" s="29" t="s">
        <v>48</v>
      </c>
      <c r="E37" s="30" t="s">
        <v>187</v>
      </c>
    </row>
    <row r="38" spans="1:5" ht="12.75" customHeight="1">
      <c r="A38" s="29" t="s">
        <v>49</v>
      </c>
      <c r="E38" s="31" t="s">
        <v>43</v>
      </c>
    </row>
    <row r="39" spans="5:5" ht="12.75" customHeight="1">
      <c r="E39" s="30" t="s">
        <v>184</v>
      </c>
    </row>
    <row r="40" spans="1:16" ht="12.75" customHeight="1">
      <c r="A40" t="s">
        <v>40</v>
      </c>
      <c s="6" t="s">
        <v>70</v>
      </c>
      <c s="6" t="s">
        <v>194</v>
      </c>
      <c t="s">
        <v>43</v>
      </c>
      <c s="24" t="s">
        <v>195</v>
      </c>
      <c s="25" t="s">
        <v>171</v>
      </c>
      <c s="26">
        <v>0.269</v>
      </c>
      <c s="25">
        <v>0</v>
      </c>
      <c s="25">
        <f>ROUND(G40*H40,6)</f>
      </c>
      <c r="L40" s="27">
        <v>0</v>
      </c>
      <c s="28">
        <f>ROUND(ROUND(L40,2)*ROUND(G40,3),2)</f>
      </c>
      <c s="25" t="s">
        <v>183</v>
      </c>
      <c>
        <f>(M40*21)/100</f>
      </c>
      <c t="s">
        <v>47</v>
      </c>
    </row>
    <row r="41" spans="1:5" ht="12.75" customHeight="1">
      <c r="A41" s="29" t="s">
        <v>48</v>
      </c>
      <c r="E41" s="30" t="s">
        <v>195</v>
      </c>
    </row>
    <row r="42" spans="1:5" ht="12.75" customHeight="1">
      <c r="A42" s="29" t="s">
        <v>49</v>
      </c>
      <c r="E42" s="31" t="s">
        <v>511</v>
      </c>
    </row>
    <row r="43" spans="5:5" ht="12.75" customHeight="1">
      <c r="E43" s="30" t="s">
        <v>192</v>
      </c>
    </row>
    <row r="44" spans="1:16" ht="12.75" customHeight="1">
      <c r="A44" t="s">
        <v>40</v>
      </c>
      <c s="6" t="s">
        <v>73</v>
      </c>
      <c s="6" t="s">
        <v>198</v>
      </c>
      <c t="s">
        <v>43</v>
      </c>
      <c s="24" t="s">
        <v>199</v>
      </c>
      <c s="25" t="s">
        <v>171</v>
      </c>
      <c s="26">
        <v>0.537</v>
      </c>
      <c s="25">
        <v>0</v>
      </c>
      <c s="25">
        <f>ROUND(G44*H44,6)</f>
      </c>
      <c r="L44" s="27">
        <v>0</v>
      </c>
      <c s="28">
        <f>ROUND(ROUND(L44,2)*ROUND(G44,3),2)</f>
      </c>
      <c s="25" t="s">
        <v>46</v>
      </c>
      <c>
        <f>(M44*21)/100</f>
      </c>
      <c t="s">
        <v>47</v>
      </c>
    </row>
    <row r="45" spans="1:5" ht="12.75" customHeight="1">
      <c r="A45" s="29" t="s">
        <v>48</v>
      </c>
      <c r="E45" s="30" t="s">
        <v>199</v>
      </c>
    </row>
    <row r="46" spans="1:5" ht="12.75" customHeight="1">
      <c r="A46" s="29" t="s">
        <v>49</v>
      </c>
      <c r="E46" s="31" t="s">
        <v>512</v>
      </c>
    </row>
    <row r="47" spans="5:5" ht="12.75" customHeight="1">
      <c r="E47" s="30" t="s">
        <v>192</v>
      </c>
    </row>
    <row r="48" spans="1:16" ht="12.75" customHeight="1">
      <c r="A48" t="s">
        <v>40</v>
      </c>
      <c s="6" t="s">
        <v>79</v>
      </c>
      <c s="6" t="s">
        <v>202</v>
      </c>
      <c t="s">
        <v>43</v>
      </c>
      <c s="24" t="s">
        <v>203</v>
      </c>
      <c s="25" t="s">
        <v>171</v>
      </c>
      <c s="26">
        <v>1.074</v>
      </c>
      <c s="25">
        <v>0</v>
      </c>
      <c s="25">
        <f>ROUND(G48*H48,6)</f>
      </c>
      <c r="L48" s="27">
        <v>0</v>
      </c>
      <c s="28">
        <f>ROUND(ROUND(L48,2)*ROUND(G48,3),2)</f>
      </c>
      <c s="25" t="s">
        <v>46</v>
      </c>
      <c>
        <f>(M48*21)/100</f>
      </c>
      <c t="s">
        <v>47</v>
      </c>
    </row>
    <row r="49" spans="1:5" ht="12.75" customHeight="1">
      <c r="A49" s="29" t="s">
        <v>48</v>
      </c>
      <c r="E49" s="30" t="s">
        <v>203</v>
      </c>
    </row>
    <row r="50" spans="1:5" ht="12.75" customHeight="1">
      <c r="A50" s="29" t="s">
        <v>49</v>
      </c>
      <c r="E50" s="31" t="s">
        <v>513</v>
      </c>
    </row>
    <row r="51" spans="5:5" ht="12.75" customHeight="1">
      <c r="E51" s="30" t="s">
        <v>192</v>
      </c>
    </row>
    <row r="52" spans="1:16" ht="12.75" customHeight="1">
      <c r="A52" t="s">
        <v>40</v>
      </c>
      <c s="6" t="s">
        <v>82</v>
      </c>
      <c s="6" t="s">
        <v>206</v>
      </c>
      <c t="s">
        <v>43</v>
      </c>
      <c s="24" t="s">
        <v>207</v>
      </c>
      <c s="25" t="s">
        <v>171</v>
      </c>
      <c s="26">
        <v>0.806</v>
      </c>
      <c s="25">
        <v>0</v>
      </c>
      <c s="25">
        <f>ROUND(G52*H52,6)</f>
      </c>
      <c r="L52" s="27">
        <v>0</v>
      </c>
      <c s="28">
        <f>ROUND(ROUND(L52,2)*ROUND(G52,3),2)</f>
      </c>
      <c s="25" t="s">
        <v>46</v>
      </c>
      <c>
        <f>(M52*21)/100</f>
      </c>
      <c t="s">
        <v>47</v>
      </c>
    </row>
    <row r="53" spans="1:5" ht="12.75" customHeight="1">
      <c r="A53" s="29" t="s">
        <v>48</v>
      </c>
      <c r="E53" s="30" t="s">
        <v>207</v>
      </c>
    </row>
    <row r="54" spans="1:5" ht="12.75" customHeight="1">
      <c r="A54" s="29" t="s">
        <v>49</v>
      </c>
      <c r="E54" s="31" t="s">
        <v>514</v>
      </c>
    </row>
    <row r="55" spans="5:5" ht="12.75" customHeight="1">
      <c r="E55" s="30" t="s">
        <v>192</v>
      </c>
    </row>
    <row r="56" spans="1:13" ht="12.75" customHeight="1">
      <c r="A56" t="s">
        <v>92</v>
      </c>
      <c r="C56" s="7" t="s">
        <v>515</v>
      </c>
      <c r="E56" s="32" t="s">
        <v>210</v>
      </c>
      <c r="J56" s="28">
        <f>0+J57+J70+J91+J112+J137+J158+J179+J184</f>
      </c>
      <c s="28">
        <f>0+K57+K70+K91+K112+K137+K158+K179+K184</f>
      </c>
      <c s="28">
        <f>0+L57+L70+L91+L112+L137+L158+L179+L184</f>
      </c>
      <c s="28">
        <f>0+M57+M70+M91+M112+M137+M158+M179+M184</f>
      </c>
    </row>
    <row r="57" spans="1:13" ht="12.75" customHeight="1">
      <c r="A57" t="s">
        <v>37</v>
      </c>
      <c r="C57" s="7" t="s">
        <v>65</v>
      </c>
      <c r="E57" s="32" t="s">
        <v>227</v>
      </c>
      <c r="J57" s="28">
        <f>0</f>
      </c>
      <c s="28">
        <f>0</f>
      </c>
      <c s="28">
        <f>0+L58+L62+L66</f>
      </c>
      <c s="28">
        <f>0+M58+M62+M66</f>
      </c>
    </row>
    <row r="58" spans="1:16" ht="12.75" customHeight="1">
      <c r="A58" t="s">
        <v>40</v>
      </c>
      <c s="6" t="s">
        <v>41</v>
      </c>
      <c s="6" t="s">
        <v>230</v>
      </c>
      <c t="s">
        <v>43</v>
      </c>
      <c s="24" t="s">
        <v>231</v>
      </c>
      <c s="25" t="s">
        <v>54</v>
      </c>
      <c s="26">
        <v>27.342</v>
      </c>
      <c s="25">
        <v>0.00026</v>
      </c>
      <c s="25">
        <f>ROUND(G58*H58,6)</f>
      </c>
      <c r="L58" s="27">
        <v>0</v>
      </c>
      <c s="28">
        <f>ROUND(ROUND(L58,2)*ROUND(G58,3),2)</f>
      </c>
      <c s="25" t="s">
        <v>46</v>
      </c>
      <c>
        <f>(M58*21)/100</f>
      </c>
      <c t="s">
        <v>47</v>
      </c>
    </row>
    <row r="59" spans="1:5" ht="12.75" customHeight="1">
      <c r="A59" s="29" t="s">
        <v>48</v>
      </c>
      <c r="E59" s="30" t="s">
        <v>231</v>
      </c>
    </row>
    <row r="60" spans="1:5" ht="63.75" customHeight="1">
      <c r="A60" s="29" t="s">
        <v>49</v>
      </c>
      <c r="E60" s="34" t="s">
        <v>516</v>
      </c>
    </row>
    <row r="61" spans="5:5" ht="12.75" customHeight="1">
      <c r="E61" s="30" t="s">
        <v>43</v>
      </c>
    </row>
    <row r="62" spans="1:16" ht="12.75" customHeight="1">
      <c r="A62" t="s">
        <v>40</v>
      </c>
      <c s="6" t="s">
        <v>47</v>
      </c>
      <c s="6" t="s">
        <v>239</v>
      </c>
      <c t="s">
        <v>43</v>
      </c>
      <c s="24" t="s">
        <v>240</v>
      </c>
      <c s="25" t="s">
        <v>54</v>
      </c>
      <c s="26">
        <v>27.342</v>
      </c>
      <c s="25">
        <v>0.003</v>
      </c>
      <c s="25">
        <f>ROUND(G62*H62,6)</f>
      </c>
      <c r="L62" s="27">
        <v>0</v>
      </c>
      <c s="28">
        <f>ROUND(ROUND(L62,2)*ROUND(G62,3),2)</f>
      </c>
      <c s="25" t="s">
        <v>46</v>
      </c>
      <c>
        <f>(M62*21)/100</f>
      </c>
      <c t="s">
        <v>47</v>
      </c>
    </row>
    <row r="63" spans="1:5" ht="12.75" customHeight="1">
      <c r="A63" s="29" t="s">
        <v>48</v>
      </c>
      <c r="E63" s="30" t="s">
        <v>240</v>
      </c>
    </row>
    <row r="64" spans="1:5" ht="63.75" customHeight="1">
      <c r="A64" s="29" t="s">
        <v>49</v>
      </c>
      <c r="E64" s="34" t="s">
        <v>516</v>
      </c>
    </row>
    <row r="65" spans="5:5" ht="12.75" customHeight="1">
      <c r="E65" s="30" t="s">
        <v>43</v>
      </c>
    </row>
    <row r="66" spans="1:16" ht="12.75" customHeight="1">
      <c r="A66" t="s">
        <v>40</v>
      </c>
      <c s="6" t="s">
        <v>55</v>
      </c>
      <c s="6" t="s">
        <v>242</v>
      </c>
      <c t="s">
        <v>43</v>
      </c>
      <c s="24" t="s">
        <v>243</v>
      </c>
      <c s="25" t="s">
        <v>64</v>
      </c>
      <c s="26">
        <v>182.28</v>
      </c>
      <c s="25">
        <v>0.0015</v>
      </c>
      <c s="25">
        <f>ROUND(G66*H66,6)</f>
      </c>
      <c r="L66" s="27">
        <v>0</v>
      </c>
      <c s="28">
        <f>ROUND(ROUND(L66,2)*ROUND(G66,3),2)</f>
      </c>
      <c s="25" t="s">
        <v>46</v>
      </c>
      <c>
        <f>(M66*21)/100</f>
      </c>
      <c t="s">
        <v>47</v>
      </c>
    </row>
    <row r="67" spans="1:5" ht="12.75" customHeight="1">
      <c r="A67" s="29" t="s">
        <v>48</v>
      </c>
      <c r="E67" s="30" t="s">
        <v>243</v>
      </c>
    </row>
    <row r="68" spans="1:5" ht="63.75" customHeight="1">
      <c r="A68" s="29" t="s">
        <v>49</v>
      </c>
      <c r="E68" s="31" t="s">
        <v>517</v>
      </c>
    </row>
    <row r="69" spans="5:5" ht="12.75" customHeight="1">
      <c r="E69" s="30" t="s">
        <v>245</v>
      </c>
    </row>
    <row r="70" spans="1:13" ht="12.75" customHeight="1">
      <c r="A70" t="s">
        <v>37</v>
      </c>
      <c r="C70" s="7" t="s">
        <v>110</v>
      </c>
      <c r="E70" s="32" t="s">
        <v>111</v>
      </c>
      <c r="J70" s="28">
        <f>0</f>
      </c>
      <c s="28">
        <f>0</f>
      </c>
      <c s="28">
        <f>0+L71+L75+L79+L83+L87</f>
      </c>
      <c s="28">
        <f>0+M71+M75+M79+M83+M87</f>
      </c>
    </row>
    <row r="71" spans="1:16" ht="12.75" customHeight="1">
      <c r="A71" t="s">
        <v>40</v>
      </c>
      <c s="6" t="s">
        <v>65</v>
      </c>
      <c s="6" t="s">
        <v>518</v>
      </c>
      <c t="s">
        <v>43</v>
      </c>
      <c s="24" t="s">
        <v>519</v>
      </c>
      <c s="25" t="s">
        <v>64</v>
      </c>
      <c s="26">
        <v>69.37</v>
      </c>
      <c s="25">
        <v>0.00146</v>
      </c>
      <c s="25">
        <f>ROUND(G71*H71,6)</f>
      </c>
      <c r="L71" s="27">
        <v>0</v>
      </c>
      <c s="28">
        <f>ROUND(ROUND(L71,2)*ROUND(G71,3),2)</f>
      </c>
      <c s="25" t="s">
        <v>46</v>
      </c>
      <c>
        <f>(M71*21)/100</f>
      </c>
      <c t="s">
        <v>47</v>
      </c>
    </row>
    <row r="72" spans="1:5" ht="12.75" customHeight="1">
      <c r="A72" s="29" t="s">
        <v>48</v>
      </c>
      <c r="E72" s="30" t="s">
        <v>519</v>
      </c>
    </row>
    <row r="73" spans="1:5" ht="12.75" customHeight="1">
      <c r="A73" s="29" t="s">
        <v>49</v>
      </c>
      <c r="E73" s="31" t="s">
        <v>520</v>
      </c>
    </row>
    <row r="74" spans="5:5" ht="12.75" customHeight="1">
      <c r="E74" s="30" t="s">
        <v>43</v>
      </c>
    </row>
    <row r="75" spans="1:16" ht="12.75" customHeight="1">
      <c r="A75" t="s">
        <v>40</v>
      </c>
      <c s="6" t="s">
        <v>70</v>
      </c>
      <c s="6" t="s">
        <v>521</v>
      </c>
      <c t="s">
        <v>43</v>
      </c>
      <c s="24" t="s">
        <v>522</v>
      </c>
      <c s="25" t="s">
        <v>68</v>
      </c>
      <c s="26">
        <v>24</v>
      </c>
      <c s="25">
        <v>0</v>
      </c>
      <c s="25">
        <f>ROUND(G75*H75,6)</f>
      </c>
      <c r="L75" s="27">
        <v>0</v>
      </c>
      <c s="28">
        <f>ROUND(ROUND(L75,2)*ROUND(G75,3),2)</f>
      </c>
      <c s="25" t="s">
        <v>46</v>
      </c>
      <c>
        <f>(M75*21)/100</f>
      </c>
      <c t="s">
        <v>47</v>
      </c>
    </row>
    <row r="76" spans="1:5" ht="12.75" customHeight="1">
      <c r="A76" s="29" t="s">
        <v>48</v>
      </c>
      <c r="E76" s="30" t="s">
        <v>522</v>
      </c>
    </row>
    <row r="77" spans="1:5" ht="12.75" customHeight="1">
      <c r="A77" s="29" t="s">
        <v>49</v>
      </c>
      <c r="E77" s="31" t="s">
        <v>523</v>
      </c>
    </row>
    <row r="78" spans="5:5" ht="12.75" customHeight="1">
      <c r="E78" s="30" t="s">
        <v>43</v>
      </c>
    </row>
    <row r="79" spans="1:16" ht="12.75" customHeight="1">
      <c r="A79" t="s">
        <v>40</v>
      </c>
      <c s="6" t="s">
        <v>73</v>
      </c>
      <c s="6" t="s">
        <v>524</v>
      </c>
      <c t="s">
        <v>43</v>
      </c>
      <c s="24" t="s">
        <v>525</v>
      </c>
      <c s="25" t="s">
        <v>171</v>
      </c>
      <c s="26">
        <v>0.101</v>
      </c>
      <c s="25">
        <v>0</v>
      </c>
      <c s="25">
        <f>ROUND(G79*H79,6)</f>
      </c>
      <c r="L79" s="27">
        <v>0</v>
      </c>
      <c s="28">
        <f>ROUND(ROUND(L79,2)*ROUND(G79,3),2)</f>
      </c>
      <c s="25" t="s">
        <v>46</v>
      </c>
      <c>
        <f>(M79*21)/100</f>
      </c>
      <c t="s">
        <v>47</v>
      </c>
    </row>
    <row r="80" spans="1:5" ht="12.75" customHeight="1">
      <c r="A80" s="29" t="s">
        <v>48</v>
      </c>
      <c r="E80" s="30" t="s">
        <v>525</v>
      </c>
    </row>
    <row r="81" spans="1:5" ht="12.75" customHeight="1">
      <c r="A81" s="29" t="s">
        <v>49</v>
      </c>
      <c r="E81" s="31" t="s">
        <v>43</v>
      </c>
    </row>
    <row r="82" spans="5:5" ht="12.75" customHeight="1">
      <c r="E82" s="30" t="s">
        <v>291</v>
      </c>
    </row>
    <row r="83" spans="1:16" ht="12.75" customHeight="1">
      <c r="A83" t="s">
        <v>40</v>
      </c>
      <c s="6" t="s">
        <v>79</v>
      </c>
      <c s="6" t="s">
        <v>292</v>
      </c>
      <c t="s">
        <v>43</v>
      </c>
      <c s="24" t="s">
        <v>293</v>
      </c>
      <c s="25" t="s">
        <v>171</v>
      </c>
      <c s="26">
        <v>0.101</v>
      </c>
      <c s="25">
        <v>0</v>
      </c>
      <c s="25">
        <f>ROUND(G83*H83,6)</f>
      </c>
      <c r="L83" s="27">
        <v>0</v>
      </c>
      <c s="28">
        <f>ROUND(ROUND(L83,2)*ROUND(G83,3),2)</f>
      </c>
      <c s="25" t="s">
        <v>46</v>
      </c>
      <c>
        <f>(M83*21)/100</f>
      </c>
      <c t="s">
        <v>47</v>
      </c>
    </row>
    <row r="84" spans="1:5" ht="12.75" customHeight="1">
      <c r="A84" s="29" t="s">
        <v>48</v>
      </c>
      <c r="E84" s="30" t="s">
        <v>294</v>
      </c>
    </row>
    <row r="85" spans="1:5" ht="12.75" customHeight="1">
      <c r="A85" s="29" t="s">
        <v>49</v>
      </c>
      <c r="E85" s="31" t="s">
        <v>43</v>
      </c>
    </row>
    <row r="86" spans="5:5" ht="12.75" customHeight="1">
      <c r="E86" s="30" t="s">
        <v>291</v>
      </c>
    </row>
    <row r="87" spans="1:16" ht="12.75" customHeight="1">
      <c r="A87" t="s">
        <v>40</v>
      </c>
      <c s="6" t="s">
        <v>82</v>
      </c>
      <c s="6" t="s">
        <v>295</v>
      </c>
      <c t="s">
        <v>43</v>
      </c>
      <c s="24" t="s">
        <v>296</v>
      </c>
      <c s="25" t="s">
        <v>171</v>
      </c>
      <c s="26">
        <v>0.101</v>
      </c>
      <c s="25">
        <v>0</v>
      </c>
      <c s="25">
        <f>ROUND(G87*H87,6)</f>
      </c>
      <c r="L87" s="27">
        <v>0</v>
      </c>
      <c s="28">
        <f>ROUND(ROUND(L87,2)*ROUND(G87,3),2)</f>
      </c>
      <c s="25" t="s">
        <v>46</v>
      </c>
      <c>
        <f>(M87*21)/100</f>
      </c>
      <c t="s">
        <v>47</v>
      </c>
    </row>
    <row r="88" spans="1:5" ht="12.75" customHeight="1">
      <c r="A88" s="29" t="s">
        <v>48</v>
      </c>
      <c r="E88" s="30" t="s">
        <v>297</v>
      </c>
    </row>
    <row r="89" spans="1:5" ht="12.75" customHeight="1">
      <c r="A89" s="29" t="s">
        <v>49</v>
      </c>
      <c r="E89" s="31" t="s">
        <v>43</v>
      </c>
    </row>
    <row r="90" spans="5:5" ht="12.75" customHeight="1">
      <c r="E90" s="30" t="s">
        <v>291</v>
      </c>
    </row>
    <row r="91" spans="1:13" ht="12.75" customHeight="1">
      <c r="A91" t="s">
        <v>37</v>
      </c>
      <c r="C91" s="7" t="s">
        <v>298</v>
      </c>
      <c r="E91" s="32" t="s">
        <v>299</v>
      </c>
      <c r="J91" s="28">
        <f>0</f>
      </c>
      <c s="28">
        <f>0</f>
      </c>
      <c s="28">
        <f>0+L92+L96+L100+L104+L108</f>
      </c>
      <c s="28">
        <f>0+M92+M96+M100+M104+M108</f>
      </c>
    </row>
    <row r="92" spans="1:16" ht="12.75" customHeight="1">
      <c r="A92" t="s">
        <v>40</v>
      </c>
      <c s="6" t="s">
        <v>173</v>
      </c>
      <c s="6" t="s">
        <v>526</v>
      </c>
      <c t="s">
        <v>43</v>
      </c>
      <c s="24" t="s">
        <v>527</v>
      </c>
      <c s="25" t="s">
        <v>68</v>
      </c>
      <c s="26">
        <v>14</v>
      </c>
      <c s="25">
        <v>0.073</v>
      </c>
      <c s="25">
        <f>ROUND(G92*H92,6)</f>
      </c>
      <c r="L92" s="27">
        <v>0</v>
      </c>
      <c s="28">
        <f>ROUND(ROUND(L92,2)*ROUND(G92,3),2)</f>
      </c>
      <c s="25" t="s">
        <v>218</v>
      </c>
      <c>
        <f>(M92*21)/100</f>
      </c>
      <c t="s">
        <v>47</v>
      </c>
    </row>
    <row r="93" spans="1:5" ht="12.75" customHeight="1">
      <c r="A93" s="29" t="s">
        <v>48</v>
      </c>
      <c r="E93" s="30" t="s">
        <v>527</v>
      </c>
    </row>
    <row r="94" spans="1:5" ht="12.75" customHeight="1">
      <c r="A94" s="29" t="s">
        <v>49</v>
      </c>
      <c r="E94" s="31" t="s">
        <v>528</v>
      </c>
    </row>
    <row r="95" spans="5:5" ht="12.75" customHeight="1">
      <c r="E95" s="30" t="s">
        <v>43</v>
      </c>
    </row>
    <row r="96" spans="1:16" ht="12.75" customHeight="1">
      <c r="A96" t="s">
        <v>40</v>
      </c>
      <c s="6" t="s">
        <v>87</v>
      </c>
      <c s="6" t="s">
        <v>529</v>
      </c>
      <c t="s">
        <v>43</v>
      </c>
      <c s="24" t="s">
        <v>530</v>
      </c>
      <c s="25" t="s">
        <v>54</v>
      </c>
      <c s="26">
        <v>60.645</v>
      </c>
      <c s="25">
        <v>0.00026</v>
      </c>
      <c s="25">
        <f>ROUND(G96*H96,6)</f>
      </c>
      <c r="L96" s="27">
        <v>0</v>
      </c>
      <c s="28">
        <f>ROUND(ROUND(L96,2)*ROUND(G96,3),2)</f>
      </c>
      <c s="25" t="s">
        <v>46</v>
      </c>
      <c>
        <f>(M96*21)/100</f>
      </c>
      <c t="s">
        <v>47</v>
      </c>
    </row>
    <row r="97" spans="1:5" ht="12.75" customHeight="1">
      <c r="A97" s="29" t="s">
        <v>48</v>
      </c>
      <c r="E97" s="30" t="s">
        <v>530</v>
      </c>
    </row>
    <row r="98" spans="1:5" ht="12.75" customHeight="1">
      <c r="A98" s="29" t="s">
        <v>49</v>
      </c>
      <c r="E98" s="31" t="s">
        <v>531</v>
      </c>
    </row>
    <row r="99" spans="5:5" ht="12.75" customHeight="1">
      <c r="E99" s="30" t="s">
        <v>330</v>
      </c>
    </row>
    <row r="100" spans="1:16" ht="12.75" customHeight="1">
      <c r="A100" t="s">
        <v>40</v>
      </c>
      <c s="6" t="s">
        <v>177</v>
      </c>
      <c s="6" t="s">
        <v>532</v>
      </c>
      <c t="s">
        <v>43</v>
      </c>
      <c s="24" t="s">
        <v>533</v>
      </c>
      <c s="25" t="s">
        <v>171</v>
      </c>
      <c s="26">
        <v>1.038</v>
      </c>
      <c s="25">
        <v>0</v>
      </c>
      <c s="25">
        <f>ROUND(G100*H100,6)</f>
      </c>
      <c r="L100" s="27">
        <v>0</v>
      </c>
      <c s="28">
        <f>ROUND(ROUND(L100,2)*ROUND(G100,3),2)</f>
      </c>
      <c s="25" t="s">
        <v>46</v>
      </c>
      <c>
        <f>(M100*21)/100</f>
      </c>
      <c t="s">
        <v>47</v>
      </c>
    </row>
    <row r="101" spans="1:5" ht="12.75" customHeight="1">
      <c r="A101" s="29" t="s">
        <v>48</v>
      </c>
      <c r="E101" s="30" t="s">
        <v>533</v>
      </c>
    </row>
    <row r="102" spans="1:5" ht="12.75" customHeight="1">
      <c r="A102" s="29" t="s">
        <v>49</v>
      </c>
      <c r="E102" s="31" t="s">
        <v>43</v>
      </c>
    </row>
    <row r="103" spans="5:5" ht="12.75" customHeight="1">
      <c r="E103" s="30" t="s">
        <v>347</v>
      </c>
    </row>
    <row r="104" spans="1:16" ht="12.75" customHeight="1">
      <c r="A104" t="s">
        <v>40</v>
      </c>
      <c s="6" t="s">
        <v>180</v>
      </c>
      <c s="6" t="s">
        <v>349</v>
      </c>
      <c t="s">
        <v>43</v>
      </c>
      <c s="24" t="s">
        <v>350</v>
      </c>
      <c s="25" t="s">
        <v>171</v>
      </c>
      <c s="26">
        <v>1.038</v>
      </c>
      <c s="25">
        <v>0</v>
      </c>
      <c s="25">
        <f>ROUND(G104*H104,6)</f>
      </c>
      <c r="L104" s="27">
        <v>0</v>
      </c>
      <c s="28">
        <f>ROUND(ROUND(L104,2)*ROUND(G104,3),2)</f>
      </c>
      <c s="25" t="s">
        <v>46</v>
      </c>
      <c>
        <f>(M104*21)/100</f>
      </c>
      <c t="s">
        <v>47</v>
      </c>
    </row>
    <row r="105" spans="1:5" ht="12.75" customHeight="1">
      <c r="A105" s="29" t="s">
        <v>48</v>
      </c>
      <c r="E105" s="30" t="s">
        <v>351</v>
      </c>
    </row>
    <row r="106" spans="1:5" ht="12.75" customHeight="1">
      <c r="A106" s="29" t="s">
        <v>49</v>
      </c>
      <c r="E106" s="31" t="s">
        <v>43</v>
      </c>
    </row>
    <row r="107" spans="5:5" ht="12.75" customHeight="1">
      <c r="E107" s="30" t="s">
        <v>347</v>
      </c>
    </row>
    <row r="108" spans="1:16" ht="12.75" customHeight="1">
      <c r="A108" t="s">
        <v>40</v>
      </c>
      <c s="6" t="s">
        <v>185</v>
      </c>
      <c s="6" t="s">
        <v>353</v>
      </c>
      <c t="s">
        <v>43</v>
      </c>
      <c s="24" t="s">
        <v>354</v>
      </c>
      <c s="25" t="s">
        <v>171</v>
      </c>
      <c s="26">
        <v>1.038</v>
      </c>
      <c s="25">
        <v>0</v>
      </c>
      <c s="25">
        <f>ROUND(G108*H108,6)</f>
      </c>
      <c r="L108" s="27">
        <v>0</v>
      </c>
      <c s="28">
        <f>ROUND(ROUND(L108,2)*ROUND(G108,3),2)</f>
      </c>
      <c s="25" t="s">
        <v>46</v>
      </c>
      <c>
        <f>(M108*21)/100</f>
      </c>
      <c t="s">
        <v>47</v>
      </c>
    </row>
    <row r="109" spans="1:5" ht="12.75" customHeight="1">
      <c r="A109" s="29" t="s">
        <v>48</v>
      </c>
      <c r="E109" s="30" t="s">
        <v>355</v>
      </c>
    </row>
    <row r="110" spans="1:5" ht="12.75" customHeight="1">
      <c r="A110" s="29" t="s">
        <v>49</v>
      </c>
      <c r="E110" s="31" t="s">
        <v>43</v>
      </c>
    </row>
    <row r="111" spans="5:5" ht="12.75" customHeight="1">
      <c r="E111" s="30" t="s">
        <v>347</v>
      </c>
    </row>
    <row r="112" spans="1:13" ht="12.75" customHeight="1">
      <c r="A112" t="s">
        <v>37</v>
      </c>
      <c r="C112" s="7" t="s">
        <v>116</v>
      </c>
      <c r="E112" s="32" t="s">
        <v>117</v>
      </c>
      <c r="J112" s="28">
        <f>0</f>
      </c>
      <c s="28">
        <f>0</f>
      </c>
      <c s="28">
        <f>0+L113+L117+L121+L125+L129+L133</f>
      </c>
      <c s="28">
        <f>0+M113+M117+M121+M125+M129+M133</f>
      </c>
    </row>
    <row r="113" spans="1:16" ht="12.75" customHeight="1">
      <c r="A113" t="s">
        <v>40</v>
      </c>
      <c s="6" t="s">
        <v>188</v>
      </c>
      <c s="6" t="s">
        <v>534</v>
      </c>
      <c t="s">
        <v>43</v>
      </c>
      <c s="24" t="s">
        <v>535</v>
      </c>
      <c s="25" t="s">
        <v>68</v>
      </c>
      <c s="26">
        <v>9</v>
      </c>
      <c s="25">
        <v>0</v>
      </c>
      <c s="25">
        <f>ROUND(G113*H113,6)</f>
      </c>
      <c r="L113" s="27">
        <v>0</v>
      </c>
      <c s="28">
        <f>ROUND(ROUND(L113,2)*ROUND(G113,3),2)</f>
      </c>
      <c s="25" t="s">
        <v>46</v>
      </c>
      <c>
        <f>(M113*21)/100</f>
      </c>
      <c t="s">
        <v>47</v>
      </c>
    </row>
    <row r="114" spans="1:5" ht="12.75" customHeight="1">
      <c r="A114" s="29" t="s">
        <v>48</v>
      </c>
      <c r="E114" s="30" t="s">
        <v>535</v>
      </c>
    </row>
    <row r="115" spans="1:5" ht="51" customHeight="1">
      <c r="A115" s="29" t="s">
        <v>49</v>
      </c>
      <c r="E115" s="31" t="s">
        <v>536</v>
      </c>
    </row>
    <row r="116" spans="5:5" ht="12.75" customHeight="1">
      <c r="E116" s="30" t="s">
        <v>537</v>
      </c>
    </row>
    <row r="117" spans="1:16" ht="12.75" customHeight="1">
      <c r="A117" t="s">
        <v>40</v>
      </c>
      <c s="6" t="s">
        <v>193</v>
      </c>
      <c s="6" t="s">
        <v>538</v>
      </c>
      <c t="s">
        <v>43</v>
      </c>
      <c s="24" t="s">
        <v>539</v>
      </c>
      <c s="25" t="s">
        <v>68</v>
      </c>
      <c s="26">
        <v>7</v>
      </c>
      <c s="25">
        <v>0.1</v>
      </c>
      <c s="25">
        <f>ROUND(G117*H117,6)</f>
      </c>
      <c r="L117" s="27">
        <v>0</v>
      </c>
      <c s="28">
        <f>ROUND(ROUND(L117,2)*ROUND(G117,3),2)</f>
      </c>
      <c s="25" t="s">
        <v>218</v>
      </c>
      <c>
        <f>(M117*21)/100</f>
      </c>
      <c t="s">
        <v>47</v>
      </c>
    </row>
    <row r="118" spans="1:5" ht="12.75" customHeight="1">
      <c r="A118" s="29" t="s">
        <v>48</v>
      </c>
      <c r="E118" s="30" t="s">
        <v>539</v>
      </c>
    </row>
    <row r="119" spans="1:5" ht="12.75" customHeight="1">
      <c r="A119" s="29" t="s">
        <v>49</v>
      </c>
      <c r="E119" s="31" t="s">
        <v>43</v>
      </c>
    </row>
    <row r="120" spans="5:5" ht="12.75" customHeight="1">
      <c r="E120" s="30" t="s">
        <v>43</v>
      </c>
    </row>
    <row r="121" spans="1:16" ht="12.75" customHeight="1">
      <c r="A121" t="s">
        <v>40</v>
      </c>
      <c s="6" t="s">
        <v>197</v>
      </c>
      <c s="6" t="s">
        <v>540</v>
      </c>
      <c t="s">
        <v>43</v>
      </c>
      <c s="24" t="s">
        <v>541</v>
      </c>
      <c s="25" t="s">
        <v>68</v>
      </c>
      <c s="26">
        <v>5</v>
      </c>
      <c s="25">
        <v>0.1</v>
      </c>
      <c s="25">
        <f>ROUND(G121*H121,6)</f>
      </c>
      <c r="L121" s="27">
        <v>0</v>
      </c>
      <c s="28">
        <f>ROUND(ROUND(L121,2)*ROUND(G121,3),2)</f>
      </c>
      <c s="25" t="s">
        <v>218</v>
      </c>
      <c>
        <f>(M121*21)/100</f>
      </c>
      <c t="s">
        <v>47</v>
      </c>
    </row>
    <row r="122" spans="1:5" ht="12.75" customHeight="1">
      <c r="A122" s="29" t="s">
        <v>48</v>
      </c>
      <c r="E122" s="30" t="s">
        <v>541</v>
      </c>
    </row>
    <row r="123" spans="1:5" ht="12.75" customHeight="1">
      <c r="A123" s="29" t="s">
        <v>49</v>
      </c>
      <c r="E123" s="31" t="s">
        <v>43</v>
      </c>
    </row>
    <row r="124" spans="5:5" ht="12.75" customHeight="1">
      <c r="E124" s="30" t="s">
        <v>43</v>
      </c>
    </row>
    <row r="125" spans="1:16" ht="12.75" customHeight="1">
      <c r="A125" t="s">
        <v>40</v>
      </c>
      <c s="6" t="s">
        <v>201</v>
      </c>
      <c s="6" t="s">
        <v>542</v>
      </c>
      <c t="s">
        <v>43</v>
      </c>
      <c s="24" t="s">
        <v>543</v>
      </c>
      <c s="25" t="s">
        <v>171</v>
      </c>
      <c s="26">
        <v>1.2</v>
      </c>
      <c s="25">
        <v>0</v>
      </c>
      <c s="25">
        <f>ROUND(G125*H125,6)</f>
      </c>
      <c r="L125" s="27">
        <v>0</v>
      </c>
      <c s="28">
        <f>ROUND(ROUND(L125,2)*ROUND(G125,3),2)</f>
      </c>
      <c s="25" t="s">
        <v>46</v>
      </c>
      <c>
        <f>(M125*21)/100</f>
      </c>
      <c t="s">
        <v>47</v>
      </c>
    </row>
    <row r="126" spans="1:5" ht="12.75" customHeight="1">
      <c r="A126" s="29" t="s">
        <v>48</v>
      </c>
      <c r="E126" s="30" t="s">
        <v>543</v>
      </c>
    </row>
    <row r="127" spans="1:5" ht="12.75" customHeight="1">
      <c r="A127" s="29" t="s">
        <v>49</v>
      </c>
      <c r="E127" s="31" t="s">
        <v>43</v>
      </c>
    </row>
    <row r="128" spans="5:5" ht="12.75" customHeight="1">
      <c r="E128" s="30" t="s">
        <v>385</v>
      </c>
    </row>
    <row r="129" spans="1:16" ht="12.75" customHeight="1">
      <c r="A129" t="s">
        <v>40</v>
      </c>
      <c s="6" t="s">
        <v>205</v>
      </c>
      <c s="6" t="s">
        <v>387</v>
      </c>
      <c t="s">
        <v>43</v>
      </c>
      <c s="24" t="s">
        <v>388</v>
      </c>
      <c s="25" t="s">
        <v>171</v>
      </c>
      <c s="26">
        <v>1.2</v>
      </c>
      <c s="25">
        <v>0</v>
      </c>
      <c s="25">
        <f>ROUND(G129*H129,6)</f>
      </c>
      <c r="L129" s="27">
        <v>0</v>
      </c>
      <c s="28">
        <f>ROUND(ROUND(L129,2)*ROUND(G129,3),2)</f>
      </c>
      <c s="25" t="s">
        <v>46</v>
      </c>
      <c>
        <f>(M129*21)/100</f>
      </c>
      <c t="s">
        <v>47</v>
      </c>
    </row>
    <row r="130" spans="1:5" ht="12.75" customHeight="1">
      <c r="A130" s="29" t="s">
        <v>48</v>
      </c>
      <c r="E130" s="30" t="s">
        <v>389</v>
      </c>
    </row>
    <row r="131" spans="1:5" ht="12.75" customHeight="1">
      <c r="A131" s="29" t="s">
        <v>49</v>
      </c>
      <c r="E131" s="31" t="s">
        <v>43</v>
      </c>
    </row>
    <row r="132" spans="5:5" ht="12.75" customHeight="1">
      <c r="E132" s="30" t="s">
        <v>385</v>
      </c>
    </row>
    <row r="133" spans="1:16" ht="12.75" customHeight="1">
      <c r="A133" t="s">
        <v>40</v>
      </c>
      <c s="6" t="s">
        <v>268</v>
      </c>
      <c s="6" t="s">
        <v>391</v>
      </c>
      <c t="s">
        <v>43</v>
      </c>
      <c s="24" t="s">
        <v>392</v>
      </c>
      <c s="25" t="s">
        <v>171</v>
      </c>
      <c s="26">
        <v>1.2</v>
      </c>
      <c s="25">
        <v>0</v>
      </c>
      <c s="25">
        <f>ROUND(G133*H133,6)</f>
      </c>
      <c r="L133" s="27">
        <v>0</v>
      </c>
      <c s="28">
        <f>ROUND(ROUND(L133,2)*ROUND(G133,3),2)</f>
      </c>
      <c s="25" t="s">
        <v>46</v>
      </c>
      <c>
        <f>(M133*21)/100</f>
      </c>
      <c t="s">
        <v>47</v>
      </c>
    </row>
    <row r="134" spans="1:5" ht="12.75" customHeight="1">
      <c r="A134" s="29" t="s">
        <v>48</v>
      </c>
      <c r="E134" s="30" t="s">
        <v>393</v>
      </c>
    </row>
    <row r="135" spans="1:5" ht="12.75" customHeight="1">
      <c r="A135" s="29" t="s">
        <v>49</v>
      </c>
      <c r="E135" s="31" t="s">
        <v>43</v>
      </c>
    </row>
    <row r="136" spans="5:5" ht="12.75" customHeight="1">
      <c r="E136" s="30" t="s">
        <v>385</v>
      </c>
    </row>
    <row r="137" spans="1:13" ht="12.75" customHeight="1">
      <c r="A137" t="s">
        <v>37</v>
      </c>
      <c r="C137" s="7" t="s">
        <v>423</v>
      </c>
      <c r="E137" s="32" t="s">
        <v>424</v>
      </c>
      <c r="J137" s="28">
        <f>0</f>
      </c>
      <c s="28">
        <f>0</f>
      </c>
      <c s="28">
        <f>0+L138+L142+L146+L150+L154</f>
      </c>
      <c s="28">
        <f>0+M138+M142+M146+M150+M154</f>
      </c>
    </row>
    <row r="138" spans="1:16" ht="12.75" customHeight="1">
      <c r="A138" t="s">
        <v>40</v>
      </c>
      <c s="6" t="s">
        <v>105</v>
      </c>
      <c s="6" t="s">
        <v>426</v>
      </c>
      <c t="s">
        <v>43</v>
      </c>
      <c s="24" t="s">
        <v>427</v>
      </c>
      <c s="25" t="s">
        <v>54</v>
      </c>
      <c s="26">
        <v>45.57</v>
      </c>
      <c s="25">
        <v>0</v>
      </c>
      <c s="25">
        <f>ROUND(G138*H138,6)</f>
      </c>
      <c r="L138" s="27">
        <v>0</v>
      </c>
      <c s="28">
        <f>ROUND(ROUND(L138,2)*ROUND(G138,3),2)</f>
      </c>
      <c s="25" t="s">
        <v>46</v>
      </c>
      <c>
        <f>(M138*21)/100</f>
      </c>
      <c t="s">
        <v>47</v>
      </c>
    </row>
    <row r="139" spans="1:5" ht="12.75" customHeight="1">
      <c r="A139" s="29" t="s">
        <v>48</v>
      </c>
      <c r="E139" s="30" t="s">
        <v>427</v>
      </c>
    </row>
    <row r="140" spans="1:5" ht="63.75" customHeight="1">
      <c r="A140" s="29" t="s">
        <v>49</v>
      </c>
      <c r="E140" s="34" t="s">
        <v>544</v>
      </c>
    </row>
    <row r="141" spans="5:5" ht="12.75" customHeight="1">
      <c r="E141" s="30" t="s">
        <v>43</v>
      </c>
    </row>
    <row r="142" spans="1:16" ht="12.75" customHeight="1">
      <c r="A142" t="s">
        <v>40</v>
      </c>
      <c s="6" t="s">
        <v>112</v>
      </c>
      <c s="6" t="s">
        <v>430</v>
      </c>
      <c t="s">
        <v>43</v>
      </c>
      <c s="24" t="s">
        <v>431</v>
      </c>
      <c s="25" t="s">
        <v>54</v>
      </c>
      <c s="26">
        <v>45.57</v>
      </c>
      <c s="25">
        <v>0.0002</v>
      </c>
      <c s="25">
        <f>ROUND(G142*H142,6)</f>
      </c>
      <c r="L142" s="27">
        <v>0</v>
      </c>
      <c s="28">
        <f>ROUND(ROUND(L142,2)*ROUND(G142,3),2)</f>
      </c>
      <c s="25" t="s">
        <v>46</v>
      </c>
      <c>
        <f>(M142*21)/100</f>
      </c>
      <c t="s">
        <v>47</v>
      </c>
    </row>
    <row r="143" spans="1:5" ht="12.75" customHeight="1">
      <c r="A143" s="29" t="s">
        <v>48</v>
      </c>
      <c r="E143" s="30" t="s">
        <v>431</v>
      </c>
    </row>
    <row r="144" spans="1:5" ht="12.75" customHeight="1">
      <c r="A144" s="29" t="s">
        <v>49</v>
      </c>
      <c r="E144" s="31" t="s">
        <v>545</v>
      </c>
    </row>
    <row r="145" spans="5:5" ht="12.75" customHeight="1">
      <c r="E145" s="30" t="s">
        <v>43</v>
      </c>
    </row>
    <row r="146" spans="1:16" ht="12.75" customHeight="1">
      <c r="A146" t="s">
        <v>40</v>
      </c>
      <c s="6" t="s">
        <v>118</v>
      </c>
      <c s="6" t="s">
        <v>434</v>
      </c>
      <c t="s">
        <v>43</v>
      </c>
      <c s="24" t="s">
        <v>435</v>
      </c>
      <c s="25" t="s">
        <v>54</v>
      </c>
      <c s="26">
        <v>45.57</v>
      </c>
      <c s="25">
        <v>0.00027</v>
      </c>
      <c s="25">
        <f>ROUND(G146*H146,6)</f>
      </c>
      <c r="L146" s="27">
        <v>0</v>
      </c>
      <c s="28">
        <f>ROUND(ROUND(L146,2)*ROUND(G146,3),2)</f>
      </c>
      <c s="25" t="s">
        <v>46</v>
      </c>
      <c>
        <f>(M146*21)/100</f>
      </c>
      <c t="s">
        <v>47</v>
      </c>
    </row>
    <row r="147" spans="1:5" ht="12.75" customHeight="1">
      <c r="A147" s="29" t="s">
        <v>48</v>
      </c>
      <c r="E147" s="30" t="s">
        <v>435</v>
      </c>
    </row>
    <row r="148" spans="1:5" ht="12.75" customHeight="1">
      <c r="A148" s="29" t="s">
        <v>49</v>
      </c>
      <c r="E148" s="31" t="s">
        <v>545</v>
      </c>
    </row>
    <row r="149" spans="5:5" ht="12.75" customHeight="1">
      <c r="E149" s="30" t="s">
        <v>43</v>
      </c>
    </row>
    <row r="150" spans="1:16" ht="12.75" customHeight="1">
      <c r="A150" t="s">
        <v>40</v>
      </c>
      <c s="6" t="s">
        <v>122</v>
      </c>
      <c s="6" t="s">
        <v>437</v>
      </c>
      <c t="s">
        <v>43</v>
      </c>
      <c s="24" t="s">
        <v>438</v>
      </c>
      <c s="25" t="s">
        <v>54</v>
      </c>
      <c s="26">
        <v>45.57</v>
      </c>
      <c s="25">
        <v>0</v>
      </c>
      <c s="25">
        <f>ROUND(G150*H150,6)</f>
      </c>
      <c r="L150" s="27">
        <v>0</v>
      </c>
      <c s="28">
        <f>ROUND(ROUND(L150,2)*ROUND(G150,3),2)</f>
      </c>
      <c s="25" t="s">
        <v>46</v>
      </c>
      <c>
        <f>(M150*21)/100</f>
      </c>
      <c t="s">
        <v>47</v>
      </c>
    </row>
    <row r="151" spans="1:5" ht="12.75" customHeight="1">
      <c r="A151" s="29" t="s">
        <v>48</v>
      </c>
      <c r="E151" s="30" t="s">
        <v>438</v>
      </c>
    </row>
    <row r="152" spans="1:5" ht="12.75" customHeight="1">
      <c r="A152" s="29" t="s">
        <v>49</v>
      </c>
      <c r="E152" s="31" t="s">
        <v>545</v>
      </c>
    </row>
    <row r="153" spans="5:5" ht="12.75" customHeight="1">
      <c r="E153" s="30" t="s">
        <v>43</v>
      </c>
    </row>
    <row r="154" spans="1:16" ht="12.75" customHeight="1">
      <c r="A154" t="s">
        <v>40</v>
      </c>
      <c s="6" t="s">
        <v>128</v>
      </c>
      <c s="6" t="s">
        <v>440</v>
      </c>
      <c t="s">
        <v>43</v>
      </c>
      <c s="24" t="s">
        <v>441</v>
      </c>
      <c s="25" t="s">
        <v>54</v>
      </c>
      <c s="26">
        <v>45.57</v>
      </c>
      <c s="25">
        <v>2E-05</v>
      </c>
      <c s="25">
        <f>ROUND(G154*H154,6)</f>
      </c>
      <c r="L154" s="27">
        <v>0</v>
      </c>
      <c s="28">
        <f>ROUND(ROUND(L154,2)*ROUND(G154,3),2)</f>
      </c>
      <c s="25" t="s">
        <v>46</v>
      </c>
      <c>
        <f>(M154*21)/100</f>
      </c>
      <c t="s">
        <v>47</v>
      </c>
    </row>
    <row r="155" spans="1:5" ht="12.75" customHeight="1">
      <c r="A155" s="29" t="s">
        <v>48</v>
      </c>
      <c r="E155" s="30" t="s">
        <v>442</v>
      </c>
    </row>
    <row r="156" spans="1:5" ht="12.75" customHeight="1">
      <c r="A156" s="29" t="s">
        <v>49</v>
      </c>
      <c r="E156" s="31" t="s">
        <v>545</v>
      </c>
    </row>
    <row r="157" spans="5:5" ht="12.75" customHeight="1">
      <c r="E157" s="30" t="s">
        <v>43</v>
      </c>
    </row>
    <row r="158" spans="1:13" ht="12.75" customHeight="1">
      <c r="A158" t="s">
        <v>37</v>
      </c>
      <c r="C158" s="7" t="s">
        <v>546</v>
      </c>
      <c r="E158" s="32" t="s">
        <v>547</v>
      </c>
      <c r="J158" s="28">
        <f>0</f>
      </c>
      <c s="28">
        <f>0</f>
      </c>
      <c s="28">
        <f>0+L159+L163+L167+L171+L175</f>
      </c>
      <c s="28">
        <f>0+M159+M163+M167+M171+M175</f>
      </c>
    </row>
    <row r="159" spans="1:16" ht="12.75" customHeight="1">
      <c r="A159" t="s">
        <v>40</v>
      </c>
      <c s="6" t="s">
        <v>96</v>
      </c>
      <c s="6" t="s">
        <v>548</v>
      </c>
      <c t="s">
        <v>43</v>
      </c>
      <c s="24" t="s">
        <v>549</v>
      </c>
      <c s="25" t="s">
        <v>68</v>
      </c>
      <c s="26">
        <v>28</v>
      </c>
      <c s="25">
        <v>0.0281</v>
      </c>
      <c s="25">
        <f>ROUND(G159*H159,6)</f>
      </c>
      <c r="L159" s="27">
        <v>0</v>
      </c>
      <c s="28">
        <f>ROUND(ROUND(L159,2)*ROUND(G159,3),2)</f>
      </c>
      <c s="25" t="s">
        <v>46</v>
      </c>
      <c>
        <f>(M159*21)/100</f>
      </c>
      <c t="s">
        <v>47</v>
      </c>
    </row>
    <row r="160" spans="1:5" ht="12.75" customHeight="1">
      <c r="A160" s="29" t="s">
        <v>48</v>
      </c>
      <c r="E160" s="30" t="s">
        <v>549</v>
      </c>
    </row>
    <row r="161" spans="1:5" ht="12.75" customHeight="1">
      <c r="A161" s="29" t="s">
        <v>49</v>
      </c>
      <c r="E161" s="31" t="s">
        <v>550</v>
      </c>
    </row>
    <row r="162" spans="5:5" ht="12.75" customHeight="1">
      <c r="E162" s="30" t="s">
        <v>43</v>
      </c>
    </row>
    <row r="163" spans="1:16" ht="12.75" customHeight="1">
      <c r="A163" t="s">
        <v>40</v>
      </c>
      <c s="6" t="s">
        <v>288</v>
      </c>
      <c s="6" t="s">
        <v>551</v>
      </c>
      <c t="s">
        <v>43</v>
      </c>
      <c s="24" t="s">
        <v>552</v>
      </c>
      <c s="25" t="s">
        <v>54</v>
      </c>
      <c s="26">
        <v>60.645</v>
      </c>
      <c s="25">
        <v>0</v>
      </c>
      <c s="25">
        <f>ROUND(G163*H163,6)</f>
      </c>
      <c r="L163" s="27">
        <v>0</v>
      </c>
      <c s="28">
        <f>ROUND(ROUND(L163,2)*ROUND(G163,3),2)</f>
      </c>
      <c s="25" t="s">
        <v>46</v>
      </c>
      <c>
        <f>(M163*21)/100</f>
      </c>
      <c t="s">
        <v>47</v>
      </c>
    </row>
    <row r="164" spans="1:5" ht="12.75" customHeight="1">
      <c r="A164" s="29" t="s">
        <v>48</v>
      </c>
      <c r="E164" s="30" t="s">
        <v>552</v>
      </c>
    </row>
    <row r="165" spans="1:5" ht="12.75" customHeight="1">
      <c r="A165" s="29" t="s">
        <v>49</v>
      </c>
      <c r="E165" s="31" t="s">
        <v>505</v>
      </c>
    </row>
    <row r="166" spans="5:5" ht="12.75" customHeight="1">
      <c r="E166" s="30" t="s">
        <v>43</v>
      </c>
    </row>
    <row r="167" spans="1:16" ht="12.75" customHeight="1">
      <c r="A167" t="s">
        <v>40</v>
      </c>
      <c s="6" t="s">
        <v>100</v>
      </c>
      <c s="6" t="s">
        <v>553</v>
      </c>
      <c t="s">
        <v>43</v>
      </c>
      <c s="24" t="s">
        <v>554</v>
      </c>
      <c s="25" t="s">
        <v>171</v>
      </c>
      <c s="26">
        <v>0.787</v>
      </c>
      <c s="25">
        <v>0</v>
      </c>
      <c s="25">
        <f>ROUND(G167*H167,6)</f>
      </c>
      <c r="L167" s="27">
        <v>0</v>
      </c>
      <c s="28">
        <f>ROUND(ROUND(L167,2)*ROUND(G167,3),2)</f>
      </c>
      <c s="25" t="s">
        <v>46</v>
      </c>
      <c>
        <f>(M167*21)/100</f>
      </c>
      <c t="s">
        <v>47</v>
      </c>
    </row>
    <row r="168" spans="1:5" ht="12.75" customHeight="1">
      <c r="A168" s="29" t="s">
        <v>48</v>
      </c>
      <c r="E168" s="30" t="s">
        <v>554</v>
      </c>
    </row>
    <row r="169" spans="1:5" ht="12.75" customHeight="1">
      <c r="A169" s="29" t="s">
        <v>49</v>
      </c>
      <c r="E169" s="31" t="s">
        <v>43</v>
      </c>
    </row>
    <row r="170" spans="5:5" ht="12.75" customHeight="1">
      <c r="E170" s="30" t="s">
        <v>347</v>
      </c>
    </row>
    <row r="171" spans="1:16" ht="12.75" customHeight="1">
      <c r="A171" t="s">
        <v>40</v>
      </c>
      <c s="6" t="s">
        <v>162</v>
      </c>
      <c s="6" t="s">
        <v>555</v>
      </c>
      <c t="s">
        <v>43</v>
      </c>
      <c s="24" t="s">
        <v>556</v>
      </c>
      <c s="25" t="s">
        <v>171</v>
      </c>
      <c s="26">
        <v>0.787</v>
      </c>
      <c s="25">
        <v>0</v>
      </c>
      <c s="25">
        <f>ROUND(G171*H171,6)</f>
      </c>
      <c r="L171" s="27">
        <v>0</v>
      </c>
      <c s="28">
        <f>ROUND(ROUND(L171,2)*ROUND(G171,3),2)</f>
      </c>
      <c s="25" t="s">
        <v>46</v>
      </c>
      <c>
        <f>(M171*21)/100</f>
      </c>
      <c t="s">
        <v>47</v>
      </c>
    </row>
    <row r="172" spans="1:5" ht="12.75" customHeight="1">
      <c r="A172" s="29" t="s">
        <v>48</v>
      </c>
      <c r="E172" s="30" t="s">
        <v>557</v>
      </c>
    </row>
    <row r="173" spans="1:5" ht="12.75" customHeight="1">
      <c r="A173" s="29" t="s">
        <v>49</v>
      </c>
      <c r="E173" s="31" t="s">
        <v>43</v>
      </c>
    </row>
    <row r="174" spans="5:5" ht="12.75" customHeight="1">
      <c r="E174" s="30" t="s">
        <v>347</v>
      </c>
    </row>
    <row r="175" spans="1:16" ht="12.75" customHeight="1">
      <c r="A175" t="s">
        <v>40</v>
      </c>
      <c s="6" t="s">
        <v>311</v>
      </c>
      <c s="6" t="s">
        <v>558</v>
      </c>
      <c t="s">
        <v>43</v>
      </c>
      <c s="24" t="s">
        <v>559</v>
      </c>
      <c s="25" t="s">
        <v>171</v>
      </c>
      <c s="26">
        <v>0.787</v>
      </c>
      <c s="25">
        <v>0</v>
      </c>
      <c s="25">
        <f>ROUND(G175*H175,6)</f>
      </c>
      <c r="L175" s="27">
        <v>0</v>
      </c>
      <c s="28">
        <f>ROUND(ROUND(L175,2)*ROUND(G175,3),2)</f>
      </c>
      <c s="25" t="s">
        <v>46</v>
      </c>
      <c>
        <f>(M175*21)/100</f>
      </c>
      <c t="s">
        <v>47</v>
      </c>
    </row>
    <row r="176" spans="1:5" ht="12.75" customHeight="1">
      <c r="A176" s="29" t="s">
        <v>48</v>
      </c>
      <c r="E176" s="30" t="s">
        <v>560</v>
      </c>
    </row>
    <row r="177" spans="1:5" ht="12.75" customHeight="1">
      <c r="A177" s="29" t="s">
        <v>49</v>
      </c>
      <c r="E177" s="31" t="s">
        <v>43</v>
      </c>
    </row>
    <row r="178" spans="5:5" ht="12.75" customHeight="1">
      <c r="E178" s="30" t="s">
        <v>347</v>
      </c>
    </row>
    <row r="179" spans="1:13" ht="12.75" customHeight="1">
      <c r="A179" t="s">
        <v>37</v>
      </c>
      <c r="C179" s="7" t="s">
        <v>79</v>
      </c>
      <c r="E179" s="32" t="s">
        <v>499</v>
      </c>
      <c r="J179" s="28">
        <f>0</f>
      </c>
      <c s="28">
        <f>0</f>
      </c>
      <c s="28">
        <f>0+L180</f>
      </c>
      <c s="28">
        <f>0+M180</f>
      </c>
    </row>
    <row r="180" spans="1:16" ht="12.75" customHeight="1">
      <c r="A180" t="s">
        <v>40</v>
      </c>
      <c s="6" t="s">
        <v>314</v>
      </c>
      <c s="6" t="s">
        <v>500</v>
      </c>
      <c t="s">
        <v>43</v>
      </c>
      <c s="24" t="s">
        <v>501</v>
      </c>
      <c s="25" t="s">
        <v>54</v>
      </c>
      <c s="26">
        <v>83.244</v>
      </c>
      <c s="25">
        <v>0.00013</v>
      </c>
      <c s="25">
        <f>ROUND(G180*H180,6)</f>
      </c>
      <c r="L180" s="27">
        <v>0</v>
      </c>
      <c s="28">
        <f>ROUND(ROUND(L180,2)*ROUND(G180,3),2)</f>
      </c>
      <c s="25" t="s">
        <v>46</v>
      </c>
      <c>
        <f>(M180*21)/100</f>
      </c>
      <c t="s">
        <v>47</v>
      </c>
    </row>
    <row r="181" spans="1:5" ht="12.75" customHeight="1">
      <c r="A181" s="29" t="s">
        <v>48</v>
      </c>
      <c r="E181" s="30" t="s">
        <v>501</v>
      </c>
    </row>
    <row r="182" spans="1:5" ht="12.75" customHeight="1">
      <c r="A182" s="29" t="s">
        <v>49</v>
      </c>
      <c r="E182" s="31" t="s">
        <v>498</v>
      </c>
    </row>
    <row r="183" spans="5:5" ht="12.75" customHeight="1">
      <c r="E183" s="30" t="s">
        <v>502</v>
      </c>
    </row>
    <row r="184" spans="1:13" ht="12.75" customHeight="1">
      <c r="A184" t="s">
        <v>37</v>
      </c>
      <c r="C184" s="7" t="s">
        <v>443</v>
      </c>
      <c r="E184" s="32" t="s">
        <v>444</v>
      </c>
      <c r="J184" s="28">
        <f>0</f>
      </c>
      <c s="28">
        <f>0</f>
      </c>
      <c s="28">
        <f>0+L185+L189</f>
      </c>
      <c s="28">
        <f>0+M185+M189</f>
      </c>
    </row>
    <row r="185" spans="1:16" ht="12.75" customHeight="1">
      <c r="A185" t="s">
        <v>40</v>
      </c>
      <c s="6" t="s">
        <v>58</v>
      </c>
      <c s="6" t="s">
        <v>561</v>
      </c>
      <c t="s">
        <v>43</v>
      </c>
      <c s="24" t="s">
        <v>562</v>
      </c>
      <c s="25" t="s">
        <v>171</v>
      </c>
      <c s="26">
        <v>0.373</v>
      </c>
      <c s="25">
        <v>0</v>
      </c>
      <c s="25">
        <f>ROUND(G185*H185,6)</f>
      </c>
      <c r="L185" s="27">
        <v>0</v>
      </c>
      <c s="28">
        <f>ROUND(ROUND(L185,2)*ROUND(G185,3),2)</f>
      </c>
      <c s="25" t="s">
        <v>46</v>
      </c>
      <c>
        <f>(M185*21)/100</f>
      </c>
      <c t="s">
        <v>47</v>
      </c>
    </row>
    <row r="186" spans="1:5" ht="12.75" customHeight="1">
      <c r="A186" s="29" t="s">
        <v>48</v>
      </c>
      <c r="E186" s="30" t="s">
        <v>563</v>
      </c>
    </row>
    <row r="187" spans="1:5" ht="12.75" customHeight="1">
      <c r="A187" s="29" t="s">
        <v>49</v>
      </c>
      <c r="E187" s="31" t="s">
        <v>43</v>
      </c>
    </row>
    <row r="188" spans="5:5" ht="12.75" customHeight="1">
      <c r="E188" s="30" t="s">
        <v>448</v>
      </c>
    </row>
    <row r="189" spans="1:16" ht="12.75" customHeight="1">
      <c r="A189" t="s">
        <v>40</v>
      </c>
      <c s="6" t="s">
        <v>61</v>
      </c>
      <c s="6" t="s">
        <v>564</v>
      </c>
      <c t="s">
        <v>43</v>
      </c>
      <c s="24" t="s">
        <v>565</v>
      </c>
      <c s="25" t="s">
        <v>171</v>
      </c>
      <c s="26">
        <v>0.373</v>
      </c>
      <c s="25">
        <v>0</v>
      </c>
      <c s="25">
        <f>ROUND(G189*H189,6)</f>
      </c>
      <c r="L189" s="27">
        <v>0</v>
      </c>
      <c s="28">
        <f>ROUND(ROUND(L189,2)*ROUND(G189,3),2)</f>
      </c>
      <c s="25" t="s">
        <v>46</v>
      </c>
      <c>
        <f>(M189*21)/100</f>
      </c>
      <c t="s">
        <v>47</v>
      </c>
    </row>
    <row r="190" spans="1:5" ht="12.75" customHeight="1">
      <c r="A190" s="29" t="s">
        <v>48</v>
      </c>
      <c r="E190" s="30" t="s">
        <v>566</v>
      </c>
    </row>
    <row r="191" spans="1:5" ht="12.75" customHeight="1">
      <c r="A191" s="29" t="s">
        <v>49</v>
      </c>
      <c r="E191" s="31" t="s">
        <v>43</v>
      </c>
    </row>
    <row r="192" spans="5:5" ht="12.75" customHeight="1">
      <c r="E192" s="30" t="s">
        <v>448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